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0"/>
  </bookViews>
  <sheets>
    <sheet name="IS" sheetId="1" r:id="rId1"/>
    <sheet name="BS" sheetId="2" r:id="rId2"/>
    <sheet name="EQUITY" sheetId="3" r:id="rId3"/>
    <sheet name="CFS" sheetId="4" r:id="rId4"/>
  </sheets>
  <definedNames>
    <definedName name="_xlnm.Print_Area" localSheetId="1">'BS'!$A$1:$H$64</definedName>
    <definedName name="_xlnm.Print_Area" localSheetId="3">'CFS'!$A$1:$F$73</definedName>
    <definedName name="_xlnm.Print_Area" localSheetId="2">'EQUITY'!$A$1:$N$35</definedName>
    <definedName name="_xlnm.Print_Area" localSheetId="0">'IS'!$A$1:$J$54</definedName>
    <definedName name="Z_6CDAF422_E1FA_4C5A_864E_67720A6EE471_.wvu.Cols" localSheetId="1" hidden="1">'BS'!$D:$D</definedName>
    <definedName name="Z_6CDAF422_E1FA_4C5A_864E_67720A6EE471_.wvu.Cols" localSheetId="3" hidden="1">'CFS'!$G:$K</definedName>
    <definedName name="Z_6CDAF422_E1FA_4C5A_864E_67720A6EE471_.wvu.Cols" localSheetId="2" hidden="1">'EQUITY'!$F:$I</definedName>
    <definedName name="Z_6CDAF422_E1FA_4C5A_864E_67720A6EE471_.wvu.PrintArea" localSheetId="3" hidden="1">'CFS'!$A$1:$F$70</definedName>
    <definedName name="Z_6CDAF422_E1FA_4C5A_864E_67720A6EE471_.wvu.PrintArea" localSheetId="0" hidden="1">'IS'!$A$1:$J$58</definedName>
    <definedName name="Z_6CDAF422_E1FA_4C5A_864E_67720A6EE471_.wvu.Rows" localSheetId="1" hidden="1">'BS'!$14:$15,'BS'!#REF!,'BS'!$32:$36,'BS'!#REF!,'BS'!#REF!,'BS'!$55:$56</definedName>
    <definedName name="Z_6CDAF422_E1FA_4C5A_864E_67720A6EE471_.wvu.Rows" localSheetId="3" hidden="1">'CFS'!$12:$12,'CFS'!$17:$18,'CFS'!$26:$26,'CFS'!#REF!,'CFS'!$44:$46,'CFS'!#REF!,'CFS'!#REF!,'CFS'!$69:$69</definedName>
    <definedName name="Z_B6741961_418F_43F7_A18B_085ED26DEBFF_.wvu.Cols" localSheetId="1" hidden="1">'BS'!$D:$D</definedName>
    <definedName name="Z_B6741961_418F_43F7_A18B_085ED26DEBFF_.wvu.Cols" localSheetId="3" hidden="1">'CFS'!$G:$K</definedName>
    <definedName name="Z_B6741961_418F_43F7_A18B_085ED26DEBFF_.wvu.Cols" localSheetId="2" hidden="1">'EQUITY'!$F:$I</definedName>
    <definedName name="Z_B6741961_418F_43F7_A18B_085ED26DEBFF_.wvu.PrintArea" localSheetId="3" hidden="1">'CFS'!$A$1:$F$73</definedName>
    <definedName name="Z_B6741961_418F_43F7_A18B_085ED26DEBFF_.wvu.PrintArea" localSheetId="2" hidden="1">'EQUITY'!$A$1:$N$40</definedName>
    <definedName name="Z_B6741961_418F_43F7_A18B_085ED26DEBFF_.wvu.PrintArea" localSheetId="0" hidden="1">'IS'!$A$1:$J$58</definedName>
    <definedName name="Z_B6741961_418F_43F7_A18B_085ED26DEBFF_.wvu.Rows" localSheetId="1" hidden="1">'BS'!$14:$15,'BS'!#REF!,'BS'!$32:$36,'BS'!#REF!,'BS'!#REF!,'BS'!$55:$56</definedName>
    <definedName name="Z_B6741961_418F_43F7_A18B_085ED26DEBFF_.wvu.Rows" localSheetId="3" hidden="1">'CFS'!$12:$12,'CFS'!$17:$18,'CFS'!$26:$26,'CFS'!#REF!,'CFS'!$44:$46,'CFS'!#REF!,'CFS'!#REF!,'CFS'!$69:$69</definedName>
    <definedName name="Z_F682B0F5_947C_46BA_86A5_720697DF2AE4_.wvu.Cols" localSheetId="1" hidden="1">'BS'!$D:$D</definedName>
    <definedName name="Z_F682B0F5_947C_46BA_86A5_720697DF2AE4_.wvu.Cols" localSheetId="3" hidden="1">'CFS'!$G:$K</definedName>
    <definedName name="Z_F682B0F5_947C_46BA_86A5_720697DF2AE4_.wvu.Cols" localSheetId="2" hidden="1">'EQUITY'!$F:$I</definedName>
    <definedName name="Z_F682B0F5_947C_46BA_86A5_720697DF2AE4_.wvu.PrintArea" localSheetId="1" hidden="1">'BS'!$A$1:$H$64</definedName>
    <definedName name="Z_F682B0F5_947C_46BA_86A5_720697DF2AE4_.wvu.PrintArea" localSheetId="3" hidden="1">'CFS'!$A$1:$F$73</definedName>
    <definedName name="Z_F682B0F5_947C_46BA_86A5_720697DF2AE4_.wvu.PrintArea" localSheetId="2" hidden="1">'EQUITY'!$A$1:$N$35</definedName>
    <definedName name="Z_F682B0F5_947C_46BA_86A5_720697DF2AE4_.wvu.PrintArea" localSheetId="0" hidden="1">'IS'!$A$1:$J$54</definedName>
    <definedName name="Z_F682B0F5_947C_46BA_86A5_720697DF2AE4_.wvu.Rows" localSheetId="1" hidden="1">'BS'!$14:$19,'BS'!$32:$36,'BS'!$38:$38,'BS'!$55:$56</definedName>
    <definedName name="Z_F682B0F5_947C_46BA_86A5_720697DF2AE4_.wvu.Rows" localSheetId="3" hidden="1">'CFS'!$12:$12,'CFS'!$17:$18,'CFS'!#REF!,'CFS'!$45:$46,'CFS'!#REF!,'CFS'!#REF!</definedName>
    <definedName name="Z_F82715CB_C8A9_4581_A160_791F2F84803C_.wvu.Cols" localSheetId="1" hidden="1">'BS'!$D:$D</definedName>
    <definedName name="Z_F82715CB_C8A9_4581_A160_791F2F84803C_.wvu.Cols" localSheetId="3" hidden="1">'CFS'!$G:$K</definedName>
    <definedName name="Z_F82715CB_C8A9_4581_A160_791F2F84803C_.wvu.Cols" localSheetId="2" hidden="1">'EQUITY'!$F:$I</definedName>
    <definedName name="Z_F82715CB_C8A9_4581_A160_791F2F84803C_.wvu.PrintArea" localSheetId="3" hidden="1">'CFS'!$A$1:$F$73</definedName>
    <definedName name="Z_F82715CB_C8A9_4581_A160_791F2F84803C_.wvu.PrintArea" localSheetId="2" hidden="1">'EQUITY'!$A$1:$N$40</definedName>
    <definedName name="Z_F82715CB_C8A9_4581_A160_791F2F84803C_.wvu.PrintArea" localSheetId="0" hidden="1">'IS'!$A$1:$J$58</definedName>
    <definedName name="Z_F82715CB_C8A9_4581_A160_791F2F84803C_.wvu.Rows" localSheetId="1" hidden="1">'BS'!$14:$15,'BS'!#REF!,'BS'!$32:$36,'BS'!#REF!,'BS'!#REF!,'BS'!$55:$56</definedName>
    <definedName name="Z_F82715CB_C8A9_4581_A160_791F2F84803C_.wvu.Rows" localSheetId="3" hidden="1">'CFS'!$12:$12,'CFS'!$17:$18,'CFS'!$26:$26,'CFS'!#REF!,'CFS'!$44:$46,'CFS'!#REF!,'CFS'!#REF!,'CFS'!$69:$69</definedName>
  </definedNames>
  <calcPr fullCalcOnLoad="1"/>
</workbook>
</file>

<file path=xl/comments4.xml><?xml version="1.0" encoding="utf-8"?>
<comments xmlns="http://schemas.openxmlformats.org/spreadsheetml/2006/main">
  <authors>
    <author>slong</author>
  </authors>
  <commentList>
    <comment ref="B21" authorId="0">
      <text>
        <r>
          <rPr>
            <b/>
            <sz val="12"/>
            <rFont val="Tahoma"/>
            <family val="2"/>
          </rPr>
          <t>slong:</t>
        </r>
        <r>
          <rPr>
            <sz val="12"/>
            <rFont val="Tahoma"/>
            <family val="2"/>
          </rPr>
          <t xml:space="preserve">
suggest removing this line as it's nil</t>
        </r>
      </text>
    </comment>
    <comment ref="B25" authorId="0">
      <text>
        <r>
          <rPr>
            <b/>
            <sz val="12"/>
            <rFont val="Tahoma"/>
            <family val="2"/>
          </rPr>
          <t>slong:</t>
        </r>
        <r>
          <rPr>
            <sz val="12"/>
            <rFont val="Tahoma"/>
            <family val="2"/>
          </rPr>
          <t xml:space="preserve">
suggest removing this line as it's nil</t>
        </r>
      </text>
    </comment>
  </commentList>
</comments>
</file>

<file path=xl/sharedStrings.xml><?xml version="1.0" encoding="utf-8"?>
<sst xmlns="http://schemas.openxmlformats.org/spreadsheetml/2006/main" count="202" uniqueCount="154">
  <si>
    <t>CONSOLIDATED INCOME STATEMENTS</t>
  </si>
  <si>
    <t>CURRENT YEAR</t>
  </si>
  <si>
    <t>QUARTER ENDED</t>
  </si>
  <si>
    <t>TO DATE</t>
  </si>
  <si>
    <t>RM</t>
  </si>
  <si>
    <t>CONSOLIDATED BALANCE SHEET</t>
  </si>
  <si>
    <t>AS AT END OF CURRENT YEAR QUARTER</t>
  </si>
  <si>
    <t>ENDED</t>
  </si>
  <si>
    <t>Note</t>
  </si>
  <si>
    <t>OTHER INVESTMENT</t>
  </si>
  <si>
    <t xml:space="preserve">RESEARCH AND DEVELOPMENT </t>
  </si>
  <si>
    <t xml:space="preserve"> EXPENDITURE</t>
  </si>
  <si>
    <t>CURRENT ASSETS</t>
  </si>
  <si>
    <t>Inventories</t>
  </si>
  <si>
    <t>LESS: CURRENT LIABILITIES</t>
  </si>
  <si>
    <t>Amount owing to Directors</t>
  </si>
  <si>
    <t>B9</t>
  </si>
  <si>
    <t>Short-Term Borrowing-BA</t>
  </si>
  <si>
    <t>Short-Term Borrowing-TL</t>
  </si>
  <si>
    <t>Short-Term Borrowing-Lease</t>
  </si>
  <si>
    <t>Hire purchase creditors</t>
  </si>
  <si>
    <t>NET CURRENT ASSETS</t>
  </si>
  <si>
    <t>SHARE CAPITAL</t>
  </si>
  <si>
    <t>SHARE PREMIUM</t>
  </si>
  <si>
    <t>SHAREHOLDERS' EQUITY</t>
  </si>
  <si>
    <t>Lease Creditors</t>
  </si>
  <si>
    <t>Term Loan</t>
  </si>
  <si>
    <t>CONSOLIDATED CASH FLOW STATEMENT</t>
  </si>
  <si>
    <t>PRECEDING</t>
  </si>
  <si>
    <t>TO-DATE</t>
  </si>
  <si>
    <t>YEAR</t>
  </si>
  <si>
    <t>CASH FLOW FROM OPERATING ACTIVITIES</t>
  </si>
  <si>
    <t>Pre-acquisition Profits</t>
  </si>
  <si>
    <t>Adjustment for:-</t>
  </si>
  <si>
    <t>Amortisation of development costs</t>
  </si>
  <si>
    <t>Amortisation of other Investment</t>
  </si>
  <si>
    <t>Interest expense</t>
  </si>
  <si>
    <t>Interest income</t>
  </si>
  <si>
    <t>Operating profit/(loss) before working capital changes</t>
  </si>
  <si>
    <t>CASH (FOR)/FROM OPERATIONS</t>
  </si>
  <si>
    <t>Interest paid</t>
  </si>
  <si>
    <t>NET CASH (FOR)/FROM OPERATING ACTIVITIES</t>
  </si>
  <si>
    <t>CASH FLOW FROM INVESTING ACTIVITIES</t>
  </si>
  <si>
    <t>Effect of subsidiary acquired :-</t>
  </si>
  <si>
    <t>Purchase of property, plant and equipment</t>
  </si>
  <si>
    <t>Current assets</t>
  </si>
  <si>
    <t>Non-Current liabilities</t>
  </si>
  <si>
    <t>Acquisition of other investments</t>
  </si>
  <si>
    <t>Current liabilities</t>
  </si>
  <si>
    <t>Minority interest shares of right issue in subsidiary</t>
  </si>
  <si>
    <t>Minority Interest (51%)</t>
  </si>
  <si>
    <t>Net assets acquired</t>
  </si>
  <si>
    <t>CASH FLOW FROM FINANCING ACTIVITIES</t>
  </si>
  <si>
    <t>Goodwill</t>
  </si>
  <si>
    <t>NOTES TO  CASH FLOW STATEMENT</t>
  </si>
  <si>
    <t>Cash and cash equivalents comprise of:</t>
  </si>
  <si>
    <t>Fixed deposits with a licensed bank</t>
  </si>
  <si>
    <t>Cash and bank balances</t>
  </si>
  <si>
    <t>CONSOLIDATED STATEMENT OF CHANGES IN EQUITY</t>
  </si>
  <si>
    <t xml:space="preserve">Foreign </t>
  </si>
  <si>
    <t xml:space="preserve">Exchange </t>
  </si>
  <si>
    <t>Reserve</t>
  </si>
  <si>
    <t>Share</t>
  </si>
  <si>
    <t>Fluctuation</t>
  </si>
  <si>
    <t>on</t>
  </si>
  <si>
    <t>Capital</t>
  </si>
  <si>
    <t>Profits</t>
  </si>
  <si>
    <t>Consolidation</t>
  </si>
  <si>
    <t>Premium</t>
  </si>
  <si>
    <t>Total</t>
  </si>
  <si>
    <t>Net profit for period</t>
  </si>
  <si>
    <t>(UNAUDITED)</t>
  </si>
  <si>
    <t>(AUDITED)</t>
  </si>
  <si>
    <t>PROPERTY, PLANT AND EQUIPMENT</t>
  </si>
  <si>
    <t>Changes in working capital:-</t>
  </si>
  <si>
    <t>Receivables</t>
  </si>
  <si>
    <t>Payables</t>
  </si>
  <si>
    <t>Proceeds from disposal of property, plant and equipment</t>
  </si>
  <si>
    <t>Depreciation of property, plant and equipment</t>
  </si>
  <si>
    <t>Overdraft</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</si>
  <si>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</si>
  <si>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</si>
  <si>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</si>
  <si>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</si>
  <si>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</si>
  <si>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</si>
  <si>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</si>
  <si>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</si>
  <si>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</si>
  <si>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</si>
  <si>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</si>
  <si>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</si>
  <si>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</si>
  <si>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</si>
  <si>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Net profit attributable to shareholders</t>
  </si>
  <si>
    <t>PRECEDING YEAR</t>
  </si>
  <si>
    <t>CORRESPONDING</t>
  </si>
  <si>
    <t>Trade receivables</t>
  </si>
  <si>
    <t>Trade payables</t>
  </si>
  <si>
    <t>Short-term borrowing-OD</t>
  </si>
  <si>
    <t xml:space="preserve">Other receivables </t>
  </si>
  <si>
    <t xml:space="preserve">Other payables </t>
  </si>
  <si>
    <t>Tax payable</t>
  </si>
  <si>
    <t>UNAPPROPRIATED PROFIT</t>
  </si>
  <si>
    <t>Deferred taxation</t>
  </si>
  <si>
    <t>NON-CURRENT LIABILITIES</t>
  </si>
  <si>
    <t>REPRESENTED BY :-</t>
  </si>
  <si>
    <t>Repayment of hire purchase creditors</t>
  </si>
  <si>
    <t>Net increase/(decrease) in cash and bank balances</t>
  </si>
  <si>
    <t>Cash and cash equivalents at beginning of year</t>
  </si>
  <si>
    <t>Unappropriated</t>
  </si>
  <si>
    <t>INDIVIDUAL QUARTER</t>
  </si>
  <si>
    <t>CUMULATIVE QUARTER</t>
  </si>
  <si>
    <t>QUARTER ENDED*</t>
  </si>
  <si>
    <t>PERIOD ENDED*</t>
  </si>
  <si>
    <t>B5</t>
  </si>
  <si>
    <t>NET CASH (FOR)/FROM INVESTING ACTIVITIES</t>
  </si>
  <si>
    <t>NET CASH (FOR)/FROM FINANCING ACTIVITIES</t>
  </si>
  <si>
    <t>Tax Recoverable</t>
  </si>
  <si>
    <t>Basic earnings per share (sen)</t>
  </si>
  <si>
    <t>Diluted earnings per share (sen)</t>
  </si>
  <si>
    <t>Net asset per share (sen)</t>
  </si>
  <si>
    <t>Other reserves</t>
  </si>
  <si>
    <t>Reserves</t>
  </si>
  <si>
    <t>AS AT THE FINANCIAL YEAR ENDED</t>
  </si>
  <si>
    <t>MIKRO BERHAD (423468-T)</t>
  </si>
  <si>
    <t>INTANGIBLE ASSETS</t>
  </si>
  <si>
    <t>SHARE OPTION RESERVES</t>
  </si>
  <si>
    <t>Share Option</t>
  </si>
  <si>
    <t>Share based payment under ESOS</t>
  </si>
  <si>
    <t>Dividend paid</t>
  </si>
  <si>
    <t>Amortisation</t>
  </si>
  <si>
    <t>Intangible assets</t>
  </si>
  <si>
    <t>Deleted these two rows</t>
  </si>
  <si>
    <t>30/06/2008</t>
  </si>
  <si>
    <t>Gain on disposal of property, plant and equipment</t>
  </si>
  <si>
    <t>Unrealised loss of foreign exchange</t>
  </si>
  <si>
    <t>Net financing obtained from hire purchase</t>
  </si>
  <si>
    <t>Balance as at 30 June 2008</t>
  </si>
  <si>
    <t xml:space="preserve">As at 1 July 2007 </t>
  </si>
  <si>
    <t>As at 1 July 2008</t>
  </si>
  <si>
    <t>The condensed consolidated statement of changes in equity should be read in conjunction with the Group's audited financial statements for the financial year ended 30 June 2008 and the accompanying explanatory notes attached to the interim financial statements.</t>
  </si>
  <si>
    <t>The condensed consolidated cash flow statement should be read in conjunction with the Group's audited financial statements for the financial year ended 30 June 2008 and the accompanying explanatory notes attached to the interim financial statements.</t>
  </si>
  <si>
    <t>Tax (paid)/refund</t>
  </si>
  <si>
    <t>FOR THE QUARTER ENDED 31 DECEMBER 2008</t>
  </si>
  <si>
    <t>The unaudited results of Mikro Berhad and its subsidiaries ("Group") for the period ended 31 December 2008 are as follows:-</t>
  </si>
  <si>
    <t>31/12/2008</t>
  </si>
  <si>
    <t>31/12/2007</t>
  </si>
  <si>
    <t>AS AT 31 DECEMBER 2008</t>
  </si>
  <si>
    <t>Balance as at 31 December 2008</t>
  </si>
  <si>
    <t>The condensed consolidated income statement should be read in conjunction with the Group's audited financial statements for the financial year ended 30 June 2008 and the accompanying explanatory notes attached to the interim financial statements.</t>
  </si>
  <si>
    <t>The condensed consolidated balance sheets should be read in conjunction with the Group's audited financial statements for the financial year ended 30 June 2008 and the accompanying explanatory notes attached to the interim financial statements.</t>
  </si>
  <si>
    <t>B13a</t>
  </si>
  <si>
    <t>B13b</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</si>
</sst>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00_);_(* \(#,##0.0000\);_(* &quot;-&quot;????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_(* #,##0.00_);_(* \(#,##0.00\);_(* \-??_);_(@_)"/>
    <numFmt numFmtId="186" formatCode="_(* #,##0_);_(* \(#,##0\);_(* \-??_);_(@_)"/>
    <numFmt numFmtId="187" formatCode="mm/yy"/>
    <numFmt numFmtId="188" formatCode="d/mmm/yy"/>
    <numFmt numFmtId="189" formatCode="#,##0\ _$;\-#,##0\ _$"/>
    <numFmt numFmtId="190" formatCode="0_);\(0\)"/>
    <numFmt numFmtId="191" formatCode="_(* #,##0.0_);_(* \(#,##0.0\);_(* \-??_);_(@_)"/>
    <numFmt numFmtId="192" formatCode="_(* #,##0.0_);_(* \(#,##0.0\);_(* &quot;-&quot;??_);_(@_)"/>
    <numFmt numFmtId="193" formatCode="_(* #,##0_);_(* \(#,##0\);_(* &quot;-&quot;??_);_(@_)"/>
    <numFmt numFmtId="194" formatCode="_(* #,##0.000_);_(* \(#,##0.000\);_(* &quot;-&quot;??_);_(@_)"/>
    <numFmt numFmtId="195" formatCode="_(* #,##0.0000_);_(* \(#,##0.0000\);_(* &quot;-&quot;??_);_(@_)"/>
    <numFmt numFmtId="196" formatCode="#,##0.0000"/>
    <numFmt numFmtId="197" formatCode="_-* #,##0_-;\-* #,##0_-;_-* &quot;-&quot;??_-;_-@_-"/>
    <numFmt numFmtId="198" formatCode="0.0000000"/>
    <numFmt numFmtId="199" formatCode="0.000000"/>
    <numFmt numFmtId="200" formatCode="0.00000"/>
    <numFmt numFmtId="201" formatCode="0.0000"/>
    <numFmt numFmtId="202" formatCode="0.00000000"/>
    <numFmt numFmtId="203" formatCode="0.000000000"/>
    <numFmt numFmtId="204" formatCode="0.0000000000"/>
    <numFmt numFmtId="205" formatCode="0.0"/>
    <numFmt numFmtId="206" formatCode="_(* #,##0.00000_);_(* \(#,##0.00000\);_(* &quot;-&quot;??_);_(@_)"/>
    <numFmt numFmtId="207" formatCode="_(* #,##0.000000_);_(* \(#,##0.000000\);_(* &quot;-&quot;??_);_(@_)"/>
    <numFmt numFmtId="208" formatCode="0_);[Red]\(0\)"/>
    <numFmt numFmtId="209" formatCode="#,##0.0_);\(#,##0.0\)"/>
    <numFmt numFmtId="210" formatCode="#,##0.000"/>
    <numFmt numFmtId="211" formatCode="#,##0.000000"/>
    <numFmt numFmtId="212" formatCode="_(* #,##0.000000_);_(* \(#,##0.000000\);_(* &quot;-&quot;??????_);_(@_)"/>
    <numFmt numFmtId="213" formatCode="_(* #,##0.0000000_);_(* \(#,##0.0000000\);_(* &quot;-&quot;??_);_(@_)"/>
    <numFmt numFmtId="214" formatCode="_(* #,##0.00000000_);_(* \(#,##0.00000000\);_(* &quot;-&quot;??_);_(@_)"/>
    <numFmt numFmtId="215" formatCode="#,##0.00000"/>
    <numFmt numFmtId="216" formatCode="_(* #,##0.00000_);_(* \(#,##0.00000\);_(* &quot;-&quot;?????_);_(@_)"/>
    <numFmt numFmtId="217" formatCode="_(* #,##0.0_);_(* \(#,##0.0\);_(* &quot;-&quot;?_);_(@_)"/>
  </numFmts>
  <fonts count="17">
    <font>
      <sz val="12"/>
      <name val="宋体"/>
      <family val="0"/>
    </font>
    <font>
      <sz val="10"/>
      <name val="Arial"/>
      <family val="1"/>
    </font>
    <font>
      <u val="single"/>
      <sz val="9"/>
      <color indexed="36"/>
      <name val="宋体"/>
      <family val="0"/>
    </font>
    <font>
      <u val="single"/>
      <sz val="9"/>
      <color indexed="12"/>
      <name val="宋体"/>
      <family val="0"/>
    </font>
    <font>
      <sz val="11"/>
      <name val="MS Sans Serif"/>
      <family val="0"/>
    </font>
    <font>
      <b/>
      <sz val="12"/>
      <name val="Times New Roman"/>
      <family val="1"/>
    </font>
    <font>
      <sz val="12"/>
      <name val="Times New Roman"/>
      <family val="0"/>
    </font>
    <font>
      <b/>
      <sz val="11"/>
      <name val="Times New Roman"/>
      <family val="0"/>
    </font>
    <font>
      <sz val="11"/>
      <name val="Times New Roman"/>
      <family val="0"/>
    </font>
    <font>
      <sz val="12"/>
      <color indexed="10"/>
      <name val="Times New Roman"/>
      <family val="0"/>
    </font>
    <font>
      <i/>
      <sz val="12"/>
      <name val="Times New Roman"/>
      <family val="1"/>
    </font>
    <font>
      <b/>
      <sz val="10"/>
      <name val="Times New Roman"/>
      <family val="1"/>
    </font>
    <font>
      <sz val="10"/>
      <name val="Times New Roman"/>
      <family val="1"/>
    </font>
    <font>
      <sz val="12"/>
      <name val="Arial"/>
      <family val="0"/>
    </font>
    <font>
      <b/>
      <sz val="12"/>
      <name val="Tahoma"/>
      <family val="2"/>
    </font>
    <font>
      <sz val="12"/>
      <name val="Tahoma"/>
      <family val="2"/>
    </font>
    <font>
      <b/>
      <sz val="8"/>
      <name val="宋体"/>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double"/>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color indexed="8"/>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4" fillId="0" borderId="0">
      <alignment/>
      <protection/>
    </xf>
    <xf numFmtId="0" fontId="1" fillId="0" borderId="0">
      <alignment/>
      <protection/>
    </xf>
    <xf numFmtId="9" fontId="0" fillId="0" borderId="0" applyFont="0" applyFill="0" applyBorder="0" applyAlignment="0" applyProtection="0"/>
  </cellStyleXfs>
  <cellXfs count="202">
    <xf numFmtId="0" fontId="0" fillId="0" borderId="0" xfId="0" applyAlignment="1">
      <alignment/>
    </xf>
    <xf numFmtId="0" fontId="5" fillId="0" borderId="0" xfId="22" applyFont="1" applyAlignment="1">
      <alignment horizontal="left"/>
      <protection/>
    </xf>
    <xf numFmtId="0" fontId="5" fillId="0" borderId="0" xfId="22" applyFont="1" applyAlignment="1">
      <alignment horizontal="center"/>
      <protection/>
    </xf>
    <xf numFmtId="0" fontId="5" fillId="0" borderId="0" xfId="22" applyFont="1" applyAlignment="1">
      <alignment horizontal="left"/>
      <protection/>
    </xf>
    <xf numFmtId="0" fontId="6" fillId="0" borderId="0" xfId="22" applyFont="1">
      <alignment/>
      <protection/>
    </xf>
    <xf numFmtId="0" fontId="5" fillId="0" borderId="0" xfId="22" applyFont="1">
      <alignment/>
      <protection/>
    </xf>
    <xf numFmtId="0" fontId="6" fillId="0" borderId="0" xfId="22" applyFont="1" applyAlignment="1">
      <alignment horizontal="left"/>
      <protection/>
    </xf>
    <xf numFmtId="0" fontId="1" fillId="0" borderId="0" xfId="24" applyAlignment="1">
      <alignment horizontal="right"/>
      <protection/>
    </xf>
    <xf numFmtId="0" fontId="7" fillId="0" borderId="0" xfId="22" applyFont="1">
      <alignment/>
      <protection/>
    </xf>
    <xf numFmtId="0" fontId="5" fillId="0" borderId="1" xfId="22" applyFont="1" applyBorder="1" applyAlignment="1">
      <alignment horizontal="center"/>
      <protection/>
    </xf>
    <xf numFmtId="0" fontId="5" fillId="0" borderId="0" xfId="22" applyFont="1" applyFill="1" applyAlignment="1">
      <alignment horizontal="center"/>
      <protection/>
    </xf>
    <xf numFmtId="0" fontId="6" fillId="0" borderId="0" xfId="22" applyFont="1" applyAlignment="1">
      <alignment horizontal="center"/>
      <protection/>
    </xf>
    <xf numFmtId="186" fontId="6" fillId="0" borderId="0" xfId="17" applyNumberFormat="1" applyFont="1" applyFill="1" applyBorder="1" applyAlignment="1" applyProtection="1">
      <alignment/>
      <protection/>
    </xf>
    <xf numFmtId="186" fontId="6" fillId="0" borderId="0" xfId="17" applyNumberFormat="1" applyFont="1" applyFill="1" applyBorder="1" applyAlignment="1" applyProtection="1">
      <alignment horizontal="center"/>
      <protection/>
    </xf>
    <xf numFmtId="185" fontId="6" fillId="0" borderId="0"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0" fontId="6" fillId="2" borderId="0" xfId="0" applyFont="1" applyFill="1" applyAlignment="1">
      <alignment/>
    </xf>
    <xf numFmtId="0" fontId="8" fillId="0" borderId="0" xfId="23" applyFont="1" applyFill="1">
      <alignment/>
      <protection/>
    </xf>
    <xf numFmtId="0" fontId="5" fillId="0" borderId="0" xfId="22" applyFont="1">
      <alignment/>
      <protection/>
    </xf>
    <xf numFmtId="0" fontId="5" fillId="0" borderId="0" xfId="22" applyFont="1" applyBorder="1" applyAlignment="1">
      <alignment horizontal="left"/>
      <protection/>
    </xf>
    <xf numFmtId="43" fontId="5" fillId="0" borderId="0" xfId="15" applyFont="1" applyAlignment="1">
      <alignment horizontal="center"/>
    </xf>
    <xf numFmtId="0" fontId="5" fillId="0" borderId="0" xfId="22" applyFont="1" applyAlignment="1">
      <alignment horizontal="center"/>
      <protection/>
    </xf>
    <xf numFmtId="43" fontId="5" fillId="0" borderId="0" xfId="15" applyFont="1" applyBorder="1" applyAlignment="1">
      <alignment horizontal="center"/>
    </xf>
    <xf numFmtId="43" fontId="6" fillId="0" borderId="0" xfId="15" applyFont="1" applyAlignment="1">
      <alignment horizontal="center"/>
    </xf>
    <xf numFmtId="186" fontId="6" fillId="0" borderId="0" xfId="17" applyNumberFormat="1" applyFont="1" applyFill="1" applyBorder="1" applyAlignment="1" applyProtection="1">
      <alignment/>
      <protection/>
    </xf>
    <xf numFmtId="186" fontId="6" fillId="0" borderId="2" xfId="17" applyNumberFormat="1" applyFont="1" applyFill="1" applyBorder="1" applyAlignment="1" applyProtection="1">
      <alignment/>
      <protection/>
    </xf>
    <xf numFmtId="186" fontId="6" fillId="0" borderId="3" xfId="17" applyNumberFormat="1" applyFont="1" applyFill="1" applyBorder="1" applyAlignment="1" applyProtection="1">
      <alignment/>
      <protection/>
    </xf>
    <xf numFmtId="43" fontId="6" fillId="0" borderId="0" xfId="15" applyFont="1" applyFill="1" applyBorder="1" applyAlignment="1" applyProtection="1">
      <alignment/>
      <protection/>
    </xf>
    <xf numFmtId="0" fontId="6" fillId="0" borderId="0" xfId="22" applyFont="1">
      <alignment/>
      <protection/>
    </xf>
    <xf numFmtId="186" fontId="9" fillId="0" borderId="0" xfId="17" applyNumberFormat="1" applyFont="1" applyFill="1" applyBorder="1" applyAlignment="1" applyProtection="1">
      <alignment/>
      <protection/>
    </xf>
    <xf numFmtId="0" fontId="6" fillId="0" borderId="0" xfId="24" applyFont="1" applyFill="1">
      <alignment/>
      <protection/>
    </xf>
    <xf numFmtId="0" fontId="6" fillId="0" borderId="0" xfId="24" applyFont="1" applyFill="1" applyBorder="1" applyAlignment="1">
      <alignment horizontal="center"/>
      <protection/>
    </xf>
    <xf numFmtId="0" fontId="1" fillId="0" borderId="0" xfId="24" applyFont="1" applyFill="1">
      <alignment/>
      <protection/>
    </xf>
    <xf numFmtId="0" fontId="5" fillId="0" borderId="0" xfId="24" applyFont="1" applyFill="1" applyBorder="1">
      <alignment/>
      <protection/>
    </xf>
    <xf numFmtId="0" fontId="5" fillId="0" borderId="0" xfId="22" applyFont="1" applyFill="1" applyBorder="1" applyAlignment="1">
      <alignment horizontal="center"/>
      <protection/>
    </xf>
    <xf numFmtId="0" fontId="10" fillId="0" borderId="0" xfId="22" applyFont="1" applyFill="1">
      <alignment/>
      <protection/>
    </xf>
    <xf numFmtId="0" fontId="5" fillId="0" borderId="0" xfId="24" applyFont="1" applyFill="1" applyBorder="1" applyAlignment="1">
      <alignment horizontal="center"/>
      <protection/>
    </xf>
    <xf numFmtId="0" fontId="6" fillId="0" borderId="0" xfId="24" applyFont="1" applyFill="1" applyBorder="1">
      <alignment/>
      <protection/>
    </xf>
    <xf numFmtId="0" fontId="1" fillId="0" borderId="0" xfId="24" applyFont="1" applyFill="1" applyBorder="1" applyAlignment="1">
      <alignment horizontal="center"/>
      <protection/>
    </xf>
    <xf numFmtId="0" fontId="1" fillId="0" borderId="0" xfId="24" applyFont="1" applyFill="1" applyAlignment="1">
      <alignment horizontal="center"/>
      <protection/>
    </xf>
    <xf numFmtId="0" fontId="6" fillId="0" borderId="0" xfId="24" applyFont="1" applyFill="1" applyBorder="1">
      <alignment/>
      <protection/>
    </xf>
    <xf numFmtId="186" fontId="6" fillId="0" borderId="0" xfId="15" applyNumberFormat="1" applyFont="1" applyFill="1" applyBorder="1" applyAlignment="1" applyProtection="1">
      <alignment horizontal="center"/>
      <protection/>
    </xf>
    <xf numFmtId="186" fontId="6" fillId="0" borderId="4" xfId="15" applyNumberFormat="1" applyFont="1" applyFill="1" applyBorder="1" applyAlignment="1" applyProtection="1">
      <alignment horizontal="center"/>
      <protection/>
    </xf>
    <xf numFmtId="186" fontId="6" fillId="0" borderId="0" xfId="15" applyNumberFormat="1" applyFont="1" applyFill="1" applyBorder="1" applyAlignment="1" applyProtection="1">
      <alignment horizontal="center"/>
      <protection/>
    </xf>
    <xf numFmtId="0" fontId="6" fillId="0" borderId="0" xfId="24" applyFont="1" applyFill="1">
      <alignment/>
      <protection/>
    </xf>
    <xf numFmtId="186" fontId="6" fillId="0" borderId="4" xfId="15" applyNumberFormat="1" applyFont="1" applyFill="1" applyBorder="1" applyAlignment="1" applyProtection="1">
      <alignment horizontal="center"/>
      <protection/>
    </xf>
    <xf numFmtId="186" fontId="5" fillId="0" borderId="0" xfId="15" applyNumberFormat="1" applyFont="1" applyFill="1" applyBorder="1" applyAlignment="1" applyProtection="1">
      <alignment horizontal="center"/>
      <protection/>
    </xf>
    <xf numFmtId="193" fontId="6" fillId="0" borderId="0" xfId="15" applyNumberFormat="1" applyFont="1" applyFill="1" applyAlignment="1">
      <alignment/>
    </xf>
    <xf numFmtId="193" fontId="6" fillId="0" borderId="0" xfId="15" applyNumberFormat="1" applyFont="1" applyFill="1" applyAlignment="1">
      <alignment horizontal="center"/>
    </xf>
    <xf numFmtId="193" fontId="6" fillId="0" borderId="0" xfId="15" applyNumberFormat="1" applyFont="1" applyFill="1" applyBorder="1" applyAlignment="1">
      <alignment horizontal="center"/>
    </xf>
    <xf numFmtId="193" fontId="6" fillId="0" borderId="4" xfId="15" applyNumberFormat="1" applyFont="1" applyFill="1" applyBorder="1" applyAlignment="1">
      <alignment horizontal="center"/>
    </xf>
    <xf numFmtId="0" fontId="5" fillId="0" borderId="0" xfId="24" applyFont="1" applyFill="1" applyBorder="1">
      <alignment/>
      <protection/>
    </xf>
    <xf numFmtId="0" fontId="6" fillId="0" borderId="0" xfId="24" applyFont="1" applyFill="1" applyBorder="1">
      <alignment/>
      <protection/>
    </xf>
    <xf numFmtId="186" fontId="6" fillId="0" borderId="0" xfId="15" applyNumberFormat="1" applyFont="1" applyFill="1" applyBorder="1" applyAlignment="1">
      <alignment horizontal="center"/>
    </xf>
    <xf numFmtId="0" fontId="11" fillId="0" borderId="0" xfId="24" applyFont="1" applyFill="1">
      <alignment/>
      <protection/>
    </xf>
    <xf numFmtId="0" fontId="12" fillId="0" borderId="0" xfId="24" applyFont="1" applyFill="1">
      <alignment/>
      <protection/>
    </xf>
    <xf numFmtId="0" fontId="6" fillId="0" borderId="0" xfId="24" applyFont="1" applyFill="1" applyBorder="1">
      <alignment/>
      <protection/>
    </xf>
    <xf numFmtId="193" fontId="12" fillId="0" borderId="0" xfId="15" applyNumberFormat="1" applyFont="1" applyFill="1" applyAlignment="1">
      <alignment/>
    </xf>
    <xf numFmtId="193" fontId="12" fillId="0" borderId="4" xfId="15" applyNumberFormat="1" applyFont="1" applyFill="1" applyBorder="1" applyAlignment="1">
      <alignment/>
    </xf>
    <xf numFmtId="193" fontId="12" fillId="0" borderId="0" xfId="15" applyNumberFormat="1" applyFont="1" applyFill="1" applyBorder="1" applyAlignment="1">
      <alignment/>
    </xf>
    <xf numFmtId="0" fontId="6" fillId="0" borderId="0" xfId="24" applyFont="1" applyFill="1">
      <alignment/>
      <protection/>
    </xf>
    <xf numFmtId="186" fontId="6" fillId="0" borderId="0" xfId="24" applyNumberFormat="1" applyFont="1" applyFill="1" applyAlignment="1">
      <alignment horizontal="center"/>
      <protection/>
    </xf>
    <xf numFmtId="186" fontId="6" fillId="0" borderId="0" xfId="24" applyNumberFormat="1" applyFont="1" applyFill="1" applyBorder="1" applyAlignment="1">
      <alignment horizontal="center"/>
      <protection/>
    </xf>
    <xf numFmtId="0" fontId="5" fillId="0" borderId="0" xfId="24" applyFont="1" applyFill="1" applyBorder="1">
      <alignment/>
      <protection/>
    </xf>
    <xf numFmtId="0" fontId="6" fillId="0" borderId="0" xfId="24" applyFont="1" applyFill="1" applyBorder="1" applyAlignment="1">
      <alignment horizontal="center"/>
      <protection/>
    </xf>
    <xf numFmtId="186" fontId="6" fillId="0" borderId="0" xfId="24" applyNumberFormat="1" applyFont="1" applyFill="1">
      <alignment/>
      <protection/>
    </xf>
    <xf numFmtId="186" fontId="5" fillId="0" borderId="0" xfId="24" applyNumberFormat="1" applyFont="1" applyFill="1" applyBorder="1" applyAlignment="1">
      <alignment horizontal="center"/>
      <protection/>
    </xf>
    <xf numFmtId="186" fontId="6" fillId="0" borderId="0" xfId="15" applyNumberFormat="1" applyFont="1" applyFill="1" applyBorder="1" applyAlignment="1" applyProtection="1">
      <alignment/>
      <protection/>
    </xf>
    <xf numFmtId="0" fontId="6" fillId="0" borderId="0" xfId="24" applyFont="1" applyFill="1" applyAlignment="1">
      <alignment horizontal="center"/>
      <protection/>
    </xf>
    <xf numFmtId="0" fontId="6" fillId="0" borderId="0" xfId="24" applyFont="1" applyFill="1" applyBorder="1" applyAlignment="1">
      <alignment horizontal="center"/>
      <protection/>
    </xf>
    <xf numFmtId="0" fontId="5" fillId="0" borderId="0" xfId="22" applyFont="1" applyBorder="1" applyAlignment="1">
      <alignment horizontal="left"/>
      <protection/>
    </xf>
    <xf numFmtId="186" fontId="5" fillId="0" borderId="0" xfId="17" applyNumberFormat="1" applyFont="1" applyBorder="1" applyAlignment="1">
      <alignment horizontal="left"/>
    </xf>
    <xf numFmtId="0" fontId="5" fillId="0" borderId="0" xfId="22" applyFont="1" applyBorder="1">
      <alignment/>
      <protection/>
    </xf>
    <xf numFmtId="186" fontId="6" fillId="0" borderId="0" xfId="17" applyNumberFormat="1" applyFont="1" applyAlignment="1">
      <alignment/>
    </xf>
    <xf numFmtId="189" fontId="6" fillId="0" borderId="0" xfId="22" applyNumberFormat="1" applyFont="1" applyBorder="1">
      <alignment/>
      <protection/>
    </xf>
    <xf numFmtId="189" fontId="6" fillId="0" borderId="0" xfId="22" applyNumberFormat="1" applyFont="1">
      <alignment/>
      <protection/>
    </xf>
    <xf numFmtId="186" fontId="6" fillId="0" borderId="0" xfId="17" applyNumberFormat="1" applyFont="1" applyBorder="1" applyAlignment="1">
      <alignment/>
    </xf>
    <xf numFmtId="186" fontId="6" fillId="0" borderId="0" xfId="22" applyNumberFormat="1" applyFont="1">
      <alignment/>
      <protection/>
    </xf>
    <xf numFmtId="43" fontId="6" fillId="0" borderId="0" xfId="15" applyFont="1" applyAlignment="1">
      <alignment/>
    </xf>
    <xf numFmtId="189" fontId="6" fillId="0" borderId="5" xfId="22" applyNumberFormat="1" applyFont="1" applyBorder="1">
      <alignment/>
      <protection/>
    </xf>
    <xf numFmtId="0" fontId="6" fillId="0" borderId="0" xfId="22" applyFont="1" applyBorder="1">
      <alignment/>
      <protection/>
    </xf>
    <xf numFmtId="193" fontId="6" fillId="0" borderId="0" xfId="15" applyNumberFormat="1" applyFont="1" applyBorder="1" applyAlignment="1">
      <alignment/>
    </xf>
    <xf numFmtId="189" fontId="6" fillId="0" borderId="6" xfId="22" applyNumberFormat="1" applyFont="1" applyBorder="1">
      <alignment/>
      <protection/>
    </xf>
    <xf numFmtId="43" fontId="6" fillId="0" borderId="6" xfId="15" applyFont="1" applyBorder="1" applyAlignment="1">
      <alignment/>
    </xf>
    <xf numFmtId="0" fontId="5" fillId="0" borderId="0" xfId="22" applyFont="1" applyFill="1" applyAlignment="1">
      <alignment horizontal="center"/>
      <protection/>
    </xf>
    <xf numFmtId="0" fontId="13" fillId="0" borderId="0" xfId="24" applyFont="1" applyFill="1" applyAlignment="1">
      <alignment horizontal="center"/>
      <protection/>
    </xf>
    <xf numFmtId="0" fontId="13" fillId="0" borderId="0" xfId="24" applyFont="1" applyFill="1" applyBorder="1" applyAlignment="1">
      <alignment horizontal="center"/>
      <protection/>
    </xf>
    <xf numFmtId="49" fontId="5" fillId="0" borderId="0" xfId="22" applyNumberFormat="1" applyFont="1" applyBorder="1" applyAlignment="1">
      <alignment/>
      <protection/>
    </xf>
    <xf numFmtId="186" fontId="6" fillId="0" borderId="4" xfId="17" applyNumberFormat="1" applyFont="1" applyFill="1" applyBorder="1" applyAlignment="1" applyProtection="1">
      <alignment/>
      <protection/>
    </xf>
    <xf numFmtId="186" fontId="6" fillId="0" borderId="0" xfId="22" applyNumberFormat="1" applyFont="1">
      <alignment/>
      <protection/>
    </xf>
    <xf numFmtId="0" fontId="6" fillId="0" borderId="0" xfId="22" applyFont="1" applyBorder="1">
      <alignment/>
      <protection/>
    </xf>
    <xf numFmtId="0" fontId="5" fillId="0" borderId="0" xfId="24" applyFont="1" applyAlignment="1">
      <alignment horizontal="right"/>
      <protection/>
    </xf>
    <xf numFmtId="0" fontId="5" fillId="0" borderId="0" xfId="22" applyFont="1" applyAlignment="1">
      <alignment horizontal="right"/>
      <protection/>
    </xf>
    <xf numFmtId="0" fontId="5" fillId="0" borderId="0" xfId="22" applyFont="1" applyAlignment="1">
      <alignment horizontal="right"/>
      <protection/>
    </xf>
    <xf numFmtId="0" fontId="5" fillId="0" borderId="1" xfId="22" applyFont="1" applyBorder="1" applyAlignment="1">
      <alignment horizontal="right"/>
      <protection/>
    </xf>
    <xf numFmtId="186" fontId="6" fillId="0" borderId="0" xfId="17" applyNumberFormat="1" applyFont="1" applyFill="1" applyBorder="1" applyAlignment="1" applyProtection="1">
      <alignment horizontal="right"/>
      <protection/>
    </xf>
    <xf numFmtId="186" fontId="6" fillId="0" borderId="4" xfId="17" applyNumberFormat="1" applyFont="1" applyFill="1" applyBorder="1" applyAlignment="1" applyProtection="1">
      <alignment horizontal="right"/>
      <protection/>
    </xf>
    <xf numFmtId="186" fontId="5" fillId="0" borderId="0" xfId="17" applyNumberFormat="1" applyFont="1" applyFill="1" applyBorder="1" applyAlignment="1" applyProtection="1">
      <alignment horizontal="right"/>
      <protection/>
    </xf>
    <xf numFmtId="0" fontId="5" fillId="0" borderId="0" xfId="22" applyFont="1" applyFill="1" applyAlignment="1">
      <alignment horizontal="right"/>
      <protection/>
    </xf>
    <xf numFmtId="186" fontId="6" fillId="0" borderId="0" xfId="17" applyNumberFormat="1" applyFont="1" applyFill="1" applyBorder="1" applyAlignment="1" applyProtection="1">
      <alignment horizontal="right"/>
      <protection/>
    </xf>
    <xf numFmtId="0" fontId="6" fillId="0" borderId="0" xfId="22" applyFont="1" applyAlignment="1">
      <alignment horizontal="right"/>
      <protection/>
    </xf>
    <xf numFmtId="186" fontId="6" fillId="0" borderId="7" xfId="15" applyNumberFormat="1" applyFont="1" applyFill="1" applyBorder="1" applyAlignment="1" applyProtection="1">
      <alignment horizontal="center"/>
      <protection/>
    </xf>
    <xf numFmtId="186" fontId="6" fillId="0" borderId="8" xfId="15" applyNumberFormat="1" applyFont="1" applyFill="1" applyBorder="1" applyAlignment="1" applyProtection="1">
      <alignment horizontal="center"/>
      <protection/>
    </xf>
    <xf numFmtId="186" fontId="6" fillId="0" borderId="0" xfId="15" applyNumberFormat="1" applyFont="1" applyFill="1" applyBorder="1" applyAlignment="1" applyProtection="1">
      <alignment horizontal="right"/>
      <protection/>
    </xf>
    <xf numFmtId="186" fontId="6" fillId="0" borderId="4" xfId="15" applyNumberFormat="1" applyFont="1" applyFill="1" applyBorder="1" applyAlignment="1" applyProtection="1">
      <alignment horizontal="right"/>
      <protection/>
    </xf>
    <xf numFmtId="186" fontId="6" fillId="0" borderId="9" xfId="15" applyNumberFormat="1" applyFont="1" applyFill="1" applyBorder="1" applyAlignment="1" applyProtection="1">
      <alignment horizontal="center"/>
      <protection/>
    </xf>
    <xf numFmtId="0" fontId="5" fillId="0" borderId="0" xfId="22" applyFont="1" applyFill="1" applyBorder="1" applyAlignment="1">
      <alignment horizontal="right"/>
      <protection/>
    </xf>
    <xf numFmtId="0" fontId="5" fillId="0" borderId="0" xfId="22" applyFont="1" applyFill="1" applyAlignment="1">
      <alignment horizontal="right"/>
      <protection/>
    </xf>
    <xf numFmtId="0" fontId="5" fillId="0" borderId="1" xfId="22" applyFont="1" applyFill="1" applyBorder="1" applyAlignment="1">
      <alignment horizontal="right"/>
      <protection/>
    </xf>
    <xf numFmtId="0" fontId="5" fillId="0" borderId="0" xfId="22" applyFont="1" applyFill="1" applyBorder="1" applyAlignment="1">
      <alignment horizontal="right"/>
      <protection/>
    </xf>
    <xf numFmtId="0" fontId="5" fillId="0" borderId="1" xfId="22" applyFont="1" applyFill="1" applyBorder="1" applyAlignment="1">
      <alignment horizontal="right"/>
      <protection/>
    </xf>
    <xf numFmtId="0" fontId="5" fillId="0" borderId="0" xfId="24" applyFont="1" applyFill="1" applyBorder="1" applyAlignment="1">
      <alignment horizontal="right"/>
      <protection/>
    </xf>
    <xf numFmtId="186" fontId="5" fillId="0" borderId="0" xfId="17" applyNumberFormat="1" applyFont="1" applyAlignment="1">
      <alignment horizontal="right"/>
    </xf>
    <xf numFmtId="186" fontId="5" fillId="0" borderId="1" xfId="17" applyNumberFormat="1" applyFont="1" applyBorder="1" applyAlignment="1">
      <alignment horizontal="right"/>
    </xf>
    <xf numFmtId="0" fontId="5" fillId="0" borderId="0" xfId="22" applyFont="1" applyAlignment="1">
      <alignment horizontal="right" wrapText="1"/>
      <protection/>
    </xf>
    <xf numFmtId="188" fontId="5" fillId="0" borderId="1" xfId="22" applyNumberFormat="1" applyFont="1" applyBorder="1" applyAlignment="1" quotePrefix="1">
      <alignment horizontal="right"/>
      <protection/>
    </xf>
    <xf numFmtId="187" fontId="5" fillId="0" borderId="1" xfId="22" applyNumberFormat="1" applyFont="1" applyBorder="1" applyAlignment="1">
      <alignment horizontal="right"/>
      <protection/>
    </xf>
    <xf numFmtId="0" fontId="5" fillId="0" borderId="0" xfId="22" applyFont="1" applyBorder="1" applyAlignment="1">
      <alignment horizontal="right"/>
      <protection/>
    </xf>
    <xf numFmtId="0" fontId="5" fillId="0" borderId="0" xfId="22" applyFont="1" applyBorder="1" applyAlignment="1">
      <alignment horizontal="right"/>
      <protection/>
    </xf>
    <xf numFmtId="0" fontId="5" fillId="0" borderId="0" xfId="22" applyFont="1" applyBorder="1" applyAlignment="1">
      <alignment horizontal="right"/>
      <protection/>
    </xf>
    <xf numFmtId="185" fontId="6" fillId="0" borderId="0" xfId="17" applyNumberFormat="1" applyFont="1" applyFill="1" applyBorder="1" applyAlignment="1" applyProtection="1">
      <alignment/>
      <protection/>
    </xf>
    <xf numFmtId="0" fontId="5" fillId="0" borderId="4" xfId="22" applyFont="1" applyBorder="1" applyAlignment="1">
      <alignment horizontal="right"/>
      <protection/>
    </xf>
    <xf numFmtId="0" fontId="6" fillId="3" borderId="0" xfId="22" applyFont="1" applyFill="1">
      <alignment/>
      <protection/>
    </xf>
    <xf numFmtId="193" fontId="6" fillId="0" borderId="0" xfId="22" applyNumberFormat="1" applyFont="1">
      <alignment/>
      <protection/>
    </xf>
    <xf numFmtId="193" fontId="6" fillId="0" borderId="4" xfId="15" applyNumberFormat="1" applyFont="1" applyBorder="1" applyAlignment="1">
      <alignment/>
    </xf>
    <xf numFmtId="37" fontId="6" fillId="0" borderId="0" xfId="22" applyNumberFormat="1" applyFont="1">
      <alignment/>
      <protection/>
    </xf>
    <xf numFmtId="186" fontId="6" fillId="0" borderId="0" xfId="15" applyNumberFormat="1" applyFont="1" applyFill="1" applyBorder="1" applyAlignment="1" applyProtection="1">
      <alignment horizontal="right"/>
      <protection/>
    </xf>
    <xf numFmtId="43" fontId="6" fillId="0" borderId="4" xfId="15" applyFont="1" applyFill="1" applyBorder="1" applyAlignment="1">
      <alignment/>
    </xf>
    <xf numFmtId="0" fontId="0" fillId="0" borderId="0" xfId="0" applyAlignment="1">
      <alignment/>
    </xf>
    <xf numFmtId="193" fontId="6" fillId="0" borderId="0" xfId="15" applyNumberFormat="1" applyFont="1" applyAlignment="1">
      <alignment/>
    </xf>
    <xf numFmtId="193" fontId="6" fillId="0" borderId="10" xfId="15" applyNumberFormat="1" applyFont="1" applyBorder="1" applyAlignment="1">
      <alignment/>
    </xf>
    <xf numFmtId="193" fontId="6" fillId="0" borderId="5" xfId="15" applyNumberFormat="1" applyFont="1" applyBorder="1" applyAlignment="1">
      <alignment/>
    </xf>
    <xf numFmtId="37" fontId="6" fillId="0" borderId="0" xfId="17" applyNumberFormat="1" applyFont="1" applyFill="1" applyBorder="1" applyAlignment="1" applyProtection="1">
      <alignment/>
      <protection/>
    </xf>
    <xf numFmtId="37" fontId="6" fillId="0" borderId="1" xfId="17" applyNumberFormat="1" applyFont="1" applyFill="1" applyBorder="1" applyAlignment="1" applyProtection="1">
      <alignment/>
      <protection/>
    </xf>
    <xf numFmtId="37" fontId="6" fillId="0" borderId="4" xfId="17" applyNumberFormat="1" applyFont="1" applyFill="1" applyBorder="1" applyAlignment="1" applyProtection="1">
      <alignment/>
      <protection/>
    </xf>
    <xf numFmtId="37" fontId="6" fillId="0" borderId="0" xfId="17" applyNumberFormat="1" applyFont="1" applyFill="1" applyBorder="1" applyAlignment="1" applyProtection="1">
      <alignment/>
      <protection/>
    </xf>
    <xf numFmtId="37" fontId="6" fillId="0" borderId="8" xfId="17" applyNumberFormat="1" applyFont="1" applyFill="1" applyBorder="1" applyAlignment="1" applyProtection="1">
      <alignment/>
      <protection/>
    </xf>
    <xf numFmtId="43" fontId="6" fillId="0" borderId="0" xfId="15" applyFont="1" applyFill="1" applyBorder="1" applyAlignment="1" applyProtection="1">
      <alignment horizontal="center"/>
      <protection/>
    </xf>
    <xf numFmtId="39" fontId="6" fillId="0" borderId="0" xfId="17" applyNumberFormat="1" applyFont="1" applyFill="1" applyBorder="1" applyAlignment="1" applyProtection="1">
      <alignment/>
      <protection/>
    </xf>
    <xf numFmtId="37" fontId="5" fillId="0" borderId="0" xfId="22" applyNumberFormat="1" applyFont="1" applyAlignment="1">
      <alignment horizontal="left"/>
      <protection/>
    </xf>
    <xf numFmtId="37" fontId="5" fillId="0" borderId="0" xfId="22" applyNumberFormat="1" applyFont="1" applyAlignment="1">
      <alignment horizontal="right"/>
      <protection/>
    </xf>
    <xf numFmtId="37" fontId="5" fillId="0" borderId="1" xfId="22" applyNumberFormat="1" applyFont="1" applyBorder="1" applyAlignment="1">
      <alignment horizontal="right"/>
      <protection/>
    </xf>
    <xf numFmtId="37" fontId="6" fillId="0" borderId="0" xfId="22" applyNumberFormat="1" applyFont="1" applyAlignment="1">
      <alignment horizontal="center"/>
      <protection/>
    </xf>
    <xf numFmtId="37" fontId="6" fillId="0" borderId="0" xfId="17" applyNumberFormat="1" applyFont="1" applyFill="1" applyBorder="1" applyAlignment="1" applyProtection="1">
      <alignment horizontal="right"/>
      <protection/>
    </xf>
    <xf numFmtId="37" fontId="5" fillId="0" borderId="0" xfId="22" applyNumberFormat="1" applyFont="1">
      <alignment/>
      <protection/>
    </xf>
    <xf numFmtId="37" fontId="5" fillId="0" borderId="0" xfId="22" applyNumberFormat="1" applyFont="1" applyFill="1" applyAlignment="1">
      <alignment horizontal="left"/>
      <protection/>
    </xf>
    <xf numFmtId="37" fontId="5" fillId="0" borderId="0" xfId="22" applyNumberFormat="1" applyFont="1" applyAlignment="1">
      <alignment horizontal="center"/>
      <protection/>
    </xf>
    <xf numFmtId="37" fontId="7" fillId="0" borderId="0" xfId="22" applyNumberFormat="1" applyFont="1" applyFill="1" applyAlignment="1">
      <alignment horizontal="right"/>
      <protection/>
    </xf>
    <xf numFmtId="37" fontId="5" fillId="0" borderId="0" xfId="22" applyNumberFormat="1" applyFont="1" applyFill="1" applyAlignment="1">
      <alignment horizontal="right"/>
      <protection/>
    </xf>
    <xf numFmtId="37" fontId="6" fillId="0" borderId="0" xfId="22" applyNumberFormat="1" applyFont="1" applyFill="1" applyAlignment="1">
      <alignment horizontal="right"/>
      <protection/>
    </xf>
    <xf numFmtId="37" fontId="6" fillId="0" borderId="1" xfId="17" applyNumberFormat="1" applyFont="1" applyFill="1" applyBorder="1" applyAlignment="1" applyProtection="1">
      <alignment horizontal="right"/>
      <protection/>
    </xf>
    <xf numFmtId="37" fontId="6" fillId="0" borderId="4" xfId="17" applyNumberFormat="1" applyFont="1" applyFill="1" applyBorder="1" applyAlignment="1" applyProtection="1">
      <alignment horizontal="right"/>
      <protection/>
    </xf>
    <xf numFmtId="37" fontId="6" fillId="0" borderId="0" xfId="17" applyNumberFormat="1" applyFont="1" applyFill="1" applyBorder="1" applyAlignment="1" applyProtection="1">
      <alignment horizontal="right"/>
      <protection/>
    </xf>
    <xf numFmtId="37" fontId="6" fillId="0" borderId="8" xfId="17" applyNumberFormat="1" applyFont="1" applyFill="1" applyBorder="1" applyAlignment="1" applyProtection="1">
      <alignment horizontal="right"/>
      <protection/>
    </xf>
    <xf numFmtId="37" fontId="6" fillId="0" borderId="0" xfId="22" applyNumberFormat="1" applyFont="1" applyFill="1">
      <alignment/>
      <protection/>
    </xf>
    <xf numFmtId="39" fontId="6" fillId="0" borderId="0" xfId="22" applyNumberFormat="1" applyFont="1" applyFill="1">
      <alignment/>
      <protection/>
    </xf>
    <xf numFmtId="186" fontId="6" fillId="3" borderId="0" xfId="17" applyNumberFormat="1" applyFont="1" applyFill="1" applyBorder="1" applyAlignment="1" applyProtection="1">
      <alignment/>
      <protection/>
    </xf>
    <xf numFmtId="0" fontId="6" fillId="3" borderId="0" xfId="22" applyFont="1" applyFill="1" applyAlignment="1">
      <alignment horizontal="center"/>
      <protection/>
    </xf>
    <xf numFmtId="43" fontId="6" fillId="3" borderId="0" xfId="15" applyFont="1" applyFill="1" applyAlignment="1">
      <alignment horizontal="center"/>
    </xf>
    <xf numFmtId="186" fontId="6" fillId="3" borderId="0" xfId="17" applyNumberFormat="1" applyFont="1" applyFill="1" applyBorder="1" applyAlignment="1" applyProtection="1">
      <alignment/>
      <protection/>
    </xf>
    <xf numFmtId="41" fontId="6" fillId="0" borderId="0" xfId="15" applyNumberFormat="1" applyFont="1" applyFill="1" applyBorder="1" applyAlignment="1">
      <alignment/>
    </xf>
    <xf numFmtId="0" fontId="5" fillId="0" borderId="0" xfId="22" applyFont="1" applyFill="1">
      <alignment/>
      <protection/>
    </xf>
    <xf numFmtId="37" fontId="6" fillId="0" borderId="0" xfId="22" applyNumberFormat="1" applyFont="1" applyFill="1" applyBorder="1">
      <alignment/>
      <protection/>
    </xf>
    <xf numFmtId="37" fontId="1" fillId="0" borderId="0" xfId="24" applyNumberFormat="1" applyAlignment="1">
      <alignment horizontal="right"/>
      <protection/>
    </xf>
    <xf numFmtId="37" fontId="5" fillId="0" borderId="0" xfId="24" applyNumberFormat="1" applyFont="1" applyAlignment="1">
      <alignment horizontal="right"/>
      <protection/>
    </xf>
    <xf numFmtId="37" fontId="5" fillId="0" borderId="0" xfId="22" applyNumberFormat="1" applyFont="1" applyAlignment="1">
      <alignment horizontal="right"/>
      <protection/>
    </xf>
    <xf numFmtId="37" fontId="5" fillId="0" borderId="0" xfId="22" applyNumberFormat="1" applyFont="1" applyAlignment="1">
      <alignment horizontal="right"/>
      <protection/>
    </xf>
    <xf numFmtId="37" fontId="5" fillId="0" borderId="1" xfId="22" applyNumberFormat="1" applyFont="1" applyBorder="1" applyAlignment="1">
      <alignment horizontal="right"/>
      <protection/>
    </xf>
    <xf numFmtId="37" fontId="5" fillId="0" borderId="0" xfId="17" applyNumberFormat="1" applyFont="1" applyFill="1" applyBorder="1" applyAlignment="1" applyProtection="1">
      <alignment horizontal="right"/>
      <protection/>
    </xf>
    <xf numFmtId="37" fontId="6" fillId="0" borderId="0" xfId="22" applyNumberFormat="1" applyFont="1" applyFill="1" applyBorder="1" applyAlignment="1">
      <alignment horizontal="right"/>
      <protection/>
    </xf>
    <xf numFmtId="2" fontId="6" fillId="0" borderId="0" xfId="22" applyNumberFormat="1" applyFont="1">
      <alignment/>
      <protection/>
    </xf>
    <xf numFmtId="186" fontId="6" fillId="0" borderId="0" xfId="24" applyNumberFormat="1" applyFont="1" applyFill="1" applyBorder="1" applyAlignment="1">
      <alignment horizontal="center"/>
      <protection/>
    </xf>
    <xf numFmtId="43" fontId="6" fillId="0" borderId="0" xfId="15" applyFont="1" applyFill="1" applyAlignment="1">
      <alignment/>
    </xf>
    <xf numFmtId="43" fontId="0" fillId="0" borderId="0" xfId="15" applyAlignment="1">
      <alignment/>
    </xf>
    <xf numFmtId="193" fontId="6" fillId="0" borderId="0" xfId="15" applyNumberFormat="1" applyFont="1" applyFill="1" applyBorder="1" applyAlignment="1" applyProtection="1">
      <alignment horizontal="center"/>
      <protection/>
    </xf>
    <xf numFmtId="189" fontId="6" fillId="0" borderId="0" xfId="22" applyNumberFormat="1" applyFont="1" applyFill="1">
      <alignment/>
      <protection/>
    </xf>
    <xf numFmtId="0" fontId="6" fillId="3" borderId="0" xfId="24" applyFont="1" applyFill="1" applyBorder="1">
      <alignment/>
      <protection/>
    </xf>
    <xf numFmtId="39" fontId="6" fillId="0" borderId="0" xfId="22" applyNumberFormat="1" applyFont="1" applyFill="1" applyBorder="1">
      <alignment/>
      <protection/>
    </xf>
    <xf numFmtId="0" fontId="6" fillId="0" borderId="0" xfId="22" applyFont="1" applyFill="1">
      <alignment/>
      <protection/>
    </xf>
    <xf numFmtId="185" fontId="6" fillId="0" borderId="0" xfId="17" applyNumberFormat="1" applyFont="1" applyFill="1" applyBorder="1" applyAlignment="1" applyProtection="1">
      <alignment horizontal="right"/>
      <protection/>
    </xf>
    <xf numFmtId="0" fontId="6" fillId="0" borderId="4" xfId="22" applyFont="1" applyFill="1" applyBorder="1" applyAlignment="1">
      <alignment horizontal="right"/>
      <protection/>
    </xf>
    <xf numFmtId="0" fontId="6" fillId="0" borderId="0" xfId="22" applyFont="1" applyFill="1" applyAlignment="1">
      <alignment horizontal="right"/>
      <protection/>
    </xf>
    <xf numFmtId="186" fontId="6" fillId="0" borderId="8" xfId="17" applyNumberFormat="1" applyFont="1" applyFill="1" applyBorder="1" applyAlignment="1" applyProtection="1">
      <alignment horizontal="right"/>
      <protection/>
    </xf>
    <xf numFmtId="0" fontId="6" fillId="0" borderId="0" xfId="22" applyFont="1" applyFill="1" applyBorder="1" applyAlignment="1">
      <alignment horizontal="right"/>
      <protection/>
    </xf>
    <xf numFmtId="39" fontId="6" fillId="0" borderId="0" xfId="17" applyNumberFormat="1" applyFont="1" applyFill="1" applyBorder="1" applyAlignment="1" applyProtection="1">
      <alignment horizontal="right"/>
      <protection/>
    </xf>
    <xf numFmtId="0" fontId="6" fillId="0" borderId="0" xfId="22" applyFont="1" applyFill="1">
      <alignment/>
      <protection/>
    </xf>
    <xf numFmtId="193" fontId="6" fillId="0" borderId="0" xfId="15" applyNumberFormat="1" applyFont="1" applyFill="1" applyBorder="1" applyAlignment="1" applyProtection="1">
      <alignment/>
      <protection/>
    </xf>
    <xf numFmtId="193" fontId="6" fillId="0" borderId="0" xfId="15" applyNumberFormat="1" applyFont="1" applyFill="1" applyBorder="1" applyAlignment="1" applyProtection="1">
      <alignment horizontal="right"/>
      <protection/>
    </xf>
    <xf numFmtId="39" fontId="6" fillId="0" borderId="0" xfId="17" applyNumberFormat="1" applyFont="1" applyFill="1" applyBorder="1" applyAlignment="1" applyProtection="1">
      <alignment/>
      <protection/>
    </xf>
    <xf numFmtId="0" fontId="6" fillId="0" borderId="0" xfId="23" applyFont="1" applyFill="1" applyAlignment="1">
      <alignment vertical="top" wrapText="1"/>
      <protection/>
    </xf>
    <xf numFmtId="0" fontId="0" fillId="0" borderId="0" xfId="0" applyFont="1" applyAlignment="1">
      <alignment vertical="top" wrapText="1"/>
    </xf>
    <xf numFmtId="37" fontId="5" fillId="0" borderId="0" xfId="22" applyNumberFormat="1" applyFont="1" applyAlignment="1">
      <alignment horizontal="center" wrapText="1"/>
      <protection/>
    </xf>
    <xf numFmtId="37" fontId="5" fillId="0" borderId="0" xfId="22" applyNumberFormat="1" applyFont="1" applyBorder="1" applyAlignment="1">
      <alignment horizontal="center"/>
      <protection/>
    </xf>
    <xf numFmtId="0" fontId="5" fillId="0" borderId="0" xfId="22" applyFont="1" applyAlignment="1">
      <alignment horizontal="center" wrapText="1"/>
      <protection/>
    </xf>
    <xf numFmtId="49" fontId="5" fillId="0" borderId="0" xfId="22" applyNumberFormat="1" applyFont="1" applyFill="1" applyBorder="1" applyAlignment="1">
      <alignment horizontal="center"/>
      <protection/>
    </xf>
    <xf numFmtId="0" fontId="5" fillId="0" borderId="0" xfId="22" applyFont="1" applyBorder="1" applyAlignment="1">
      <alignment horizontal="left"/>
      <protection/>
    </xf>
    <xf numFmtId="0" fontId="5" fillId="0" borderId="0" xfId="22" applyFont="1" applyAlignment="1">
      <alignment horizontal="right" wrapText="1"/>
      <protection/>
    </xf>
    <xf numFmtId="0" fontId="0" fillId="0" borderId="0" xfId="0" applyAlignment="1">
      <alignment wrapText="1"/>
    </xf>
    <xf numFmtId="0" fontId="6" fillId="0" borderId="0" xfId="22" applyFont="1" applyAlignment="1">
      <alignment wrapText="1"/>
      <protection/>
    </xf>
    <xf numFmtId="0" fontId="5" fillId="0" borderId="0" xfId="22" applyFont="1" applyBorder="1" applyAlignment="1">
      <alignment horizontal="left"/>
      <protection/>
    </xf>
    <xf numFmtId="0" fontId="0" fillId="0" borderId="0" xfId="0" applyAlignment="1">
      <alignment vertical="top" wrapText="1"/>
    </xf>
    <xf numFmtId="0" fontId="0" fillId="0" borderId="0" xfId="0" applyAlignment="1">
      <alignment/>
    </xf>
  </cellXfs>
  <cellStyles count="12">
    <cellStyle name="Normal" xfId="0"/>
    <cellStyle name="Comma" xfId="15"/>
    <cellStyle name="Comma [0]" xfId="16"/>
    <cellStyle name="Comma_GFS 3rd qtr(Sept - 2004)" xfId="17"/>
    <cellStyle name="Currency" xfId="18"/>
    <cellStyle name="Currency [0]" xfId="19"/>
    <cellStyle name="Followed Hyperlink" xfId="20"/>
    <cellStyle name="Hyperlink" xfId="21"/>
    <cellStyle name="Normal_GFS 3rd qtr(Sept - 2004)" xfId="22"/>
    <cellStyle name="Normal_QuarterlyTemplate" xfId="23"/>
    <cellStyle name="Normal_Reports-31.3.0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55"/>
  <sheetViews>
    <sheetView tabSelected="1" view="pageBreakPreview" zoomScale="75" zoomScaleNormal="75" zoomScaleSheetLayoutView="75" workbookViewId="0" topLeftCell="A1">
      <selection activeCell="B50" sqref="B50"/>
    </sheetView>
  </sheetViews>
  <sheetFormatPr defaultColWidth="9.00390625" defaultRowHeight="14.25"/>
  <cols>
    <col min="1" max="1" width="32.875" style="4" customWidth="1"/>
    <col min="2" max="2" width="6.50390625" style="11" customWidth="1"/>
    <col min="3" max="3" width="2.50390625" style="11" customWidth="1"/>
    <col min="4" max="4" width="20.875" style="125" customWidth="1"/>
    <col min="5" max="5" width="2.00390625" style="125" customWidth="1"/>
    <col min="6" max="6" width="19.00390625" style="125" customWidth="1"/>
    <col min="7" max="7" width="2.00390625" style="4" customWidth="1"/>
    <col min="8" max="8" width="21.125" style="154" customWidth="1"/>
    <col min="9" max="9" width="2.125" style="4" customWidth="1"/>
    <col min="10" max="10" width="19.50390625" style="4" customWidth="1"/>
    <col min="11" max="11" width="16.875" style="4" customWidth="1"/>
    <col min="12" max="12" width="8.125" style="4" bestFit="1" customWidth="1"/>
    <col min="13" max="16384" width="8.00390625" style="4" customWidth="1"/>
  </cols>
  <sheetData>
    <row r="1" spans="1:9" ht="15.75">
      <c r="A1" s="1" t="s">
        <v>125</v>
      </c>
      <c r="B1" s="2"/>
      <c r="C1" s="3"/>
      <c r="D1" s="139"/>
      <c r="E1" s="139"/>
      <c r="F1" s="139"/>
      <c r="G1" s="3"/>
      <c r="H1" s="145"/>
      <c r="I1" s="3"/>
    </row>
    <row r="2" spans="1:9" ht="15.75">
      <c r="A2" s="3" t="s">
        <v>0</v>
      </c>
      <c r="B2" s="3"/>
      <c r="C2" s="3"/>
      <c r="D2" s="139"/>
      <c r="E2" s="139"/>
      <c r="F2" s="139"/>
      <c r="G2" s="3"/>
      <c r="H2" s="145"/>
      <c r="I2" s="3"/>
    </row>
    <row r="3" spans="1:9" ht="15.75">
      <c r="A3" s="3" t="s">
        <v>144</v>
      </c>
      <c r="B3" s="3"/>
      <c r="C3" s="3"/>
      <c r="D3" s="139"/>
      <c r="E3" s="139"/>
      <c r="F3" s="139"/>
      <c r="G3" s="3"/>
      <c r="H3" s="145"/>
      <c r="I3" s="3"/>
    </row>
    <row r="4" spans="1:9" ht="15.75">
      <c r="A4" s="3"/>
      <c r="B4" s="3"/>
      <c r="C4" s="3"/>
      <c r="D4" s="139"/>
      <c r="E4" s="139"/>
      <c r="F4" s="139"/>
      <c r="G4" s="3"/>
      <c r="H4" s="145"/>
      <c r="I4" s="3"/>
    </row>
    <row r="5" spans="1:9" ht="15.75">
      <c r="A5" s="6" t="s">
        <v>145</v>
      </c>
      <c r="B5" s="3"/>
      <c r="C5" s="3"/>
      <c r="D5" s="139"/>
      <c r="E5" s="139"/>
      <c r="F5" s="139"/>
      <c r="G5" s="3"/>
      <c r="H5" s="145"/>
      <c r="I5" s="3"/>
    </row>
    <row r="6" spans="1:9" ht="15.75">
      <c r="A6" s="3"/>
      <c r="B6" s="3"/>
      <c r="C6" s="3"/>
      <c r="D6" s="139"/>
      <c r="E6" s="139"/>
      <c r="F6" s="139"/>
      <c r="G6" s="3"/>
      <c r="H6" s="145"/>
      <c r="I6" s="3"/>
    </row>
    <row r="7" spans="1:10" ht="15.75">
      <c r="A7" s="3"/>
      <c r="B7" s="3"/>
      <c r="C7" s="3"/>
      <c r="D7" s="191"/>
      <c r="E7" s="191"/>
      <c r="F7" s="191"/>
      <c r="G7" s="5"/>
      <c r="H7" s="193"/>
      <c r="I7" s="193"/>
      <c r="J7" s="193"/>
    </row>
    <row r="8" spans="1:10" ht="15.75">
      <c r="A8" s="5"/>
      <c r="B8" s="2"/>
      <c r="C8" s="2"/>
      <c r="D8" s="192" t="s">
        <v>111</v>
      </c>
      <c r="E8" s="192"/>
      <c r="F8" s="192"/>
      <c r="G8" s="87"/>
      <c r="H8" s="194" t="s">
        <v>112</v>
      </c>
      <c r="I8" s="194"/>
      <c r="J8" s="194"/>
    </row>
    <row r="9" spans="1:10" ht="15.75">
      <c r="A9" s="5"/>
      <c r="B9" s="2"/>
      <c r="C9" s="2"/>
      <c r="D9" s="140"/>
      <c r="E9" s="163"/>
      <c r="F9" s="164" t="s">
        <v>95</v>
      </c>
      <c r="G9" s="7"/>
      <c r="H9" s="146"/>
      <c r="I9" s="7"/>
      <c r="J9" s="91" t="s">
        <v>95</v>
      </c>
    </row>
    <row r="10" spans="1:10" ht="15.75">
      <c r="A10" s="5"/>
      <c r="B10" s="2"/>
      <c r="C10" s="2"/>
      <c r="D10" s="140" t="s">
        <v>1</v>
      </c>
      <c r="E10" s="165"/>
      <c r="F10" s="166" t="s">
        <v>96</v>
      </c>
      <c r="G10" s="5"/>
      <c r="H10" s="147" t="s">
        <v>1</v>
      </c>
      <c r="I10" s="8"/>
      <c r="J10" s="93" t="s">
        <v>96</v>
      </c>
    </row>
    <row r="11" spans="1:10" ht="15.75">
      <c r="A11" s="5"/>
      <c r="B11" s="2"/>
      <c r="C11" s="2"/>
      <c r="D11" s="140" t="s">
        <v>2</v>
      </c>
      <c r="E11" s="165"/>
      <c r="F11" s="166" t="s">
        <v>113</v>
      </c>
      <c r="G11" s="5"/>
      <c r="H11" s="147" t="s">
        <v>3</v>
      </c>
      <c r="I11" s="8"/>
      <c r="J11" s="93" t="s">
        <v>114</v>
      </c>
    </row>
    <row r="12" spans="1:10" ht="15.75">
      <c r="A12" s="5"/>
      <c r="B12" s="9" t="s">
        <v>8</v>
      </c>
      <c r="C12" s="2"/>
      <c r="D12" s="141" t="s">
        <v>146</v>
      </c>
      <c r="E12" s="165"/>
      <c r="F12" s="167" t="s">
        <v>147</v>
      </c>
      <c r="G12" s="5"/>
      <c r="H12" s="141" t="s">
        <v>146</v>
      </c>
      <c r="I12" s="5"/>
      <c r="J12" s="94" t="s">
        <v>147</v>
      </c>
    </row>
    <row r="13" spans="1:10" ht="15.75">
      <c r="A13" s="5"/>
      <c r="B13" s="2"/>
      <c r="C13" s="2"/>
      <c r="D13" s="140" t="s">
        <v>4</v>
      </c>
      <c r="E13" s="146"/>
      <c r="F13" s="166" t="s">
        <v>4</v>
      </c>
      <c r="G13" s="2"/>
      <c r="H13" s="148" t="s">
        <v>4</v>
      </c>
      <c r="I13" s="2"/>
      <c r="J13" s="93" t="s">
        <v>4</v>
      </c>
    </row>
    <row r="14" spans="4:11" ht="15.75">
      <c r="D14" s="142"/>
      <c r="E14" s="142"/>
      <c r="F14" s="142"/>
      <c r="G14" s="11"/>
      <c r="H14" s="149"/>
      <c r="I14" s="11"/>
      <c r="J14" s="100"/>
      <c r="K14" s="90"/>
    </row>
    <row r="15" spans="1:11" ht="15.75">
      <c r="A15" s="4" t="s">
        <v>80</v>
      </c>
      <c r="D15" s="132">
        <v>3902379.2</v>
      </c>
      <c r="E15" s="132"/>
      <c r="F15" s="143">
        <v>3935951.63</v>
      </c>
      <c r="G15" s="12"/>
      <c r="H15" s="132">
        <f>3906161.6+3902379.2</f>
        <v>7808540.800000001</v>
      </c>
      <c r="I15" s="12"/>
      <c r="J15" s="95">
        <f>3087641+3935952</f>
        <v>7023593</v>
      </c>
      <c r="K15" s="90"/>
    </row>
    <row r="16" spans="4:11" ht="15.75">
      <c r="D16" s="132"/>
      <c r="E16" s="132"/>
      <c r="F16" s="143"/>
      <c r="G16" s="12"/>
      <c r="H16" s="132"/>
      <c r="I16" s="12"/>
      <c r="J16" s="95"/>
      <c r="K16" s="90"/>
    </row>
    <row r="17" spans="1:11" ht="15.75">
      <c r="A17" s="4" t="s">
        <v>81</v>
      </c>
      <c r="D17" s="133">
        <v>-1346550.59</v>
      </c>
      <c r="E17" s="132"/>
      <c r="F17" s="151">
        <v>-2076166.54</v>
      </c>
      <c r="G17" s="12"/>
      <c r="H17" s="133">
        <f>-1719585.65-1346550.59</f>
        <v>-3066136.24</v>
      </c>
      <c r="I17" s="12"/>
      <c r="J17" s="96">
        <f>-1581435-2076167</f>
        <v>-3657602</v>
      </c>
      <c r="K17" s="135"/>
    </row>
    <row r="18" spans="4:11" ht="15.75">
      <c r="D18" s="132"/>
      <c r="E18" s="132"/>
      <c r="F18" s="143"/>
      <c r="G18" s="12"/>
      <c r="H18" s="143"/>
      <c r="I18" s="12"/>
      <c r="J18" s="100"/>
      <c r="K18" s="90"/>
    </row>
    <row r="19" spans="1:11" ht="15.75">
      <c r="A19" s="4" t="s">
        <v>82</v>
      </c>
      <c r="D19" s="132">
        <v>2555828</v>
      </c>
      <c r="E19" s="132"/>
      <c r="F19" s="132">
        <f>SUM(F15:F18)</f>
        <v>1859785.0899999999</v>
      </c>
      <c r="G19" s="12"/>
      <c r="H19" s="143">
        <f>SUM(H15:H18)</f>
        <v>4742404.5600000005</v>
      </c>
      <c r="I19" s="12"/>
      <c r="J19" s="95">
        <f>SUM(J15:J18)</f>
        <v>3365991</v>
      </c>
      <c r="K19" s="90"/>
    </row>
    <row r="20" spans="4:11" ht="15.75">
      <c r="D20" s="132"/>
      <c r="E20" s="132"/>
      <c r="F20" s="143"/>
      <c r="G20" s="12"/>
      <c r="H20" s="143"/>
      <c r="I20" s="12"/>
      <c r="J20" s="181"/>
      <c r="K20" s="90"/>
    </row>
    <row r="21" spans="1:11" ht="15.75">
      <c r="A21" s="4" t="s">
        <v>83</v>
      </c>
      <c r="D21" s="132">
        <v>21438.1</v>
      </c>
      <c r="E21" s="132"/>
      <c r="F21" s="143">
        <v>69701.23</v>
      </c>
      <c r="G21" s="12"/>
      <c r="H21" s="132">
        <f>79987.89+21438.1</f>
        <v>101425.98999999999</v>
      </c>
      <c r="I21" s="12"/>
      <c r="J21" s="95">
        <v>217431</v>
      </c>
      <c r="K21" s="132"/>
    </row>
    <row r="22" spans="4:11" ht="15.75">
      <c r="D22" s="132"/>
      <c r="E22" s="132"/>
      <c r="F22" s="143"/>
      <c r="G22" s="12"/>
      <c r="H22" s="132"/>
      <c r="I22" s="12"/>
      <c r="J22" s="95"/>
      <c r="K22" s="90"/>
    </row>
    <row r="23" spans="1:11" ht="15.75">
      <c r="A23" s="4" t="s">
        <v>84</v>
      </c>
      <c r="D23" s="132">
        <v>-218750.55</v>
      </c>
      <c r="E23" s="132"/>
      <c r="F23" s="143">
        <v>-319412.65</v>
      </c>
      <c r="G23" s="12"/>
      <c r="H23" s="154">
        <f>-318964.41-218750.55</f>
        <v>-537714.96</v>
      </c>
      <c r="I23" s="12"/>
      <c r="J23" s="95">
        <f>-174029-319413</f>
        <v>-493442</v>
      </c>
      <c r="K23" s="132"/>
    </row>
    <row r="24" spans="4:11" ht="15.75">
      <c r="D24" s="132"/>
      <c r="E24" s="132"/>
      <c r="F24" s="168"/>
      <c r="G24" s="12"/>
      <c r="H24" s="132"/>
      <c r="I24" s="12"/>
      <c r="J24" s="97"/>
      <c r="K24" s="90"/>
    </row>
    <row r="25" spans="1:11" ht="15.75">
      <c r="A25" s="4" t="s">
        <v>85</v>
      </c>
      <c r="D25" s="132">
        <v>-720185.17</v>
      </c>
      <c r="E25" s="132"/>
      <c r="F25" s="143">
        <v>-523448.03</v>
      </c>
      <c r="G25" s="12"/>
      <c r="H25" s="132">
        <f>-681643.84-720185.17</f>
        <v>-1401829.01</v>
      </c>
      <c r="I25" s="12"/>
      <c r="J25" s="95">
        <f>-431041-523448</f>
        <v>-954489</v>
      </c>
      <c r="K25" s="132"/>
    </row>
    <row r="26" spans="4:11" ht="15.75">
      <c r="D26" s="132"/>
      <c r="E26" s="132"/>
      <c r="F26" s="143"/>
      <c r="G26" s="12"/>
      <c r="H26" s="132"/>
      <c r="I26" s="12"/>
      <c r="J26" s="95"/>
      <c r="K26" s="90"/>
    </row>
    <row r="27" spans="1:11" ht="15.75">
      <c r="A27" s="4" t="s">
        <v>86</v>
      </c>
      <c r="D27" s="133">
        <v>-221885.04</v>
      </c>
      <c r="E27" s="132"/>
      <c r="F27" s="151">
        <v>-167514.2</v>
      </c>
      <c r="G27" s="12"/>
      <c r="H27" s="133">
        <f>-149656.15-221885.04</f>
        <v>-371541.19</v>
      </c>
      <c r="I27" s="12"/>
      <c r="J27" s="96">
        <v>-302439</v>
      </c>
      <c r="K27" s="135"/>
    </row>
    <row r="28" spans="4:11" ht="15.75">
      <c r="D28" s="132"/>
      <c r="E28" s="132"/>
      <c r="F28" s="143"/>
      <c r="G28" s="12"/>
      <c r="H28" s="143"/>
      <c r="I28" s="12"/>
      <c r="J28" s="181"/>
      <c r="K28" s="90"/>
    </row>
    <row r="29" spans="1:11" ht="15.75">
      <c r="A29" s="4" t="s">
        <v>87</v>
      </c>
      <c r="D29" s="132">
        <f>SUM(D19:D27)</f>
        <v>1416445.3400000003</v>
      </c>
      <c r="E29" s="132"/>
      <c r="F29" s="132">
        <f>SUM(F19:F27)</f>
        <v>919111.44</v>
      </c>
      <c r="G29" s="12"/>
      <c r="H29" s="132">
        <v>2532746</v>
      </c>
      <c r="I29" s="12"/>
      <c r="J29" s="95">
        <f>SUM(J19:J27)</f>
        <v>1833052</v>
      </c>
      <c r="K29" s="90"/>
    </row>
    <row r="30" spans="4:15" ht="15.75">
      <c r="D30" s="132"/>
      <c r="E30" s="132"/>
      <c r="F30" s="132"/>
      <c r="G30" s="12"/>
      <c r="H30" s="143"/>
      <c r="I30" s="12"/>
      <c r="J30" s="95"/>
      <c r="K30" s="90"/>
      <c r="L30" s="6"/>
      <c r="M30" s="6"/>
      <c r="N30" s="6"/>
      <c r="O30" s="6"/>
    </row>
    <row r="31" spans="1:11" ht="15.75">
      <c r="A31" s="4" t="s">
        <v>88</v>
      </c>
      <c r="D31" s="132">
        <v>-4870.44</v>
      </c>
      <c r="E31" s="132"/>
      <c r="F31" s="143">
        <v>-3938.79</v>
      </c>
      <c r="G31" s="12"/>
      <c r="H31" s="132">
        <f>-4915.9-4870.44</f>
        <v>-9786.34</v>
      </c>
      <c r="I31" s="12"/>
      <c r="J31" s="95">
        <f>-3314-3939</f>
        <v>-7253</v>
      </c>
      <c r="K31" s="90"/>
    </row>
    <row r="32" spans="4:11" ht="15.75">
      <c r="D32" s="133"/>
      <c r="E32" s="132"/>
      <c r="F32" s="151"/>
      <c r="G32" s="12"/>
      <c r="H32" s="150"/>
      <c r="I32" s="12"/>
      <c r="J32" s="180"/>
      <c r="K32" s="90"/>
    </row>
    <row r="33" spans="1:11" ht="15.75">
      <c r="A33" s="4" t="s">
        <v>89</v>
      </c>
      <c r="D33" s="132">
        <f>SUM(D29:D31)</f>
        <v>1411574.9000000004</v>
      </c>
      <c r="E33" s="132"/>
      <c r="F33" s="132">
        <v>915172</v>
      </c>
      <c r="G33" s="12"/>
      <c r="H33" s="143">
        <f>SUM(H29:H31)</f>
        <v>2522959.66</v>
      </c>
      <c r="I33" s="12"/>
      <c r="J33" s="95">
        <f>SUM(J29:J31)</f>
        <v>1825799</v>
      </c>
      <c r="K33" s="90"/>
    </row>
    <row r="34" spans="4:11" ht="15.75">
      <c r="D34" s="132"/>
      <c r="E34" s="132"/>
      <c r="F34" s="143"/>
      <c r="G34" s="12"/>
      <c r="H34" s="143"/>
      <c r="I34" s="12"/>
      <c r="J34" s="181"/>
      <c r="K34" s="90"/>
    </row>
    <row r="35" spans="1:11" ht="15.75">
      <c r="A35" s="4" t="s">
        <v>90</v>
      </c>
      <c r="B35" s="11" t="s">
        <v>115</v>
      </c>
      <c r="D35" s="132">
        <v>-308795</v>
      </c>
      <c r="E35" s="132"/>
      <c r="F35" s="143">
        <v>-119470</v>
      </c>
      <c r="G35" s="12"/>
      <c r="H35" s="132">
        <f>-341898.8-308795</f>
        <v>-650693.8</v>
      </c>
      <c r="I35" s="12"/>
      <c r="J35" s="95">
        <f>-209946-119470</f>
        <v>-329416</v>
      </c>
      <c r="K35" s="90"/>
    </row>
    <row r="36" spans="4:11" ht="15.75">
      <c r="D36" s="133"/>
      <c r="E36" s="132"/>
      <c r="F36" s="151"/>
      <c r="G36" s="12"/>
      <c r="H36" s="150"/>
      <c r="I36" s="12"/>
      <c r="J36" s="180"/>
      <c r="K36" s="90"/>
    </row>
    <row r="37" spans="1:11" ht="15.75">
      <c r="A37" s="4" t="s">
        <v>91</v>
      </c>
      <c r="D37" s="132">
        <f>SUM(D33:D36)</f>
        <v>1102779.9000000004</v>
      </c>
      <c r="E37" s="132"/>
      <c r="F37" s="132">
        <f>SUM(F33:F36)</f>
        <v>795702</v>
      </c>
      <c r="G37" s="12"/>
      <c r="H37" s="143">
        <f>SUM(H33:H36)</f>
        <v>1872265.86</v>
      </c>
      <c r="I37" s="12"/>
      <c r="J37" s="95">
        <f>SUM(J33:J36)</f>
        <v>1496383</v>
      </c>
      <c r="K37" s="90"/>
    </row>
    <row r="38" spans="4:11" ht="15.75">
      <c r="D38" s="132"/>
      <c r="E38" s="132"/>
      <c r="F38" s="143"/>
      <c r="G38" s="12"/>
      <c r="H38" s="143"/>
      <c r="I38" s="12"/>
      <c r="J38" s="181"/>
      <c r="K38" s="90"/>
    </row>
    <row r="39" spans="1:11" ht="15.75">
      <c r="A39" s="4" t="s">
        <v>92</v>
      </c>
      <c r="D39" s="186">
        <v>0</v>
      </c>
      <c r="E39" s="132"/>
      <c r="F39" s="187">
        <v>0</v>
      </c>
      <c r="G39" s="186"/>
      <c r="H39" s="187">
        <f>+D39</f>
        <v>0</v>
      </c>
      <c r="I39" s="12"/>
      <c r="J39" s="95">
        <v>0</v>
      </c>
      <c r="K39" s="90"/>
    </row>
    <row r="40" spans="4:11" ht="15.75">
      <c r="D40" s="134"/>
      <c r="E40" s="132"/>
      <c r="F40" s="151"/>
      <c r="G40" s="12"/>
      <c r="H40" s="151"/>
      <c r="I40" s="12"/>
      <c r="J40" s="180"/>
      <c r="K40" s="90"/>
    </row>
    <row r="41" spans="1:11" ht="15.75">
      <c r="A41" s="4" t="s">
        <v>93</v>
      </c>
      <c r="D41" s="135">
        <f>SUM(D37:D39)</f>
        <v>1102779.9000000004</v>
      </c>
      <c r="E41" s="132"/>
      <c r="F41" s="135">
        <f>SUM(F37:F39)</f>
        <v>795702</v>
      </c>
      <c r="G41" s="12"/>
      <c r="H41" s="152">
        <f>SUM(H37:H39)</f>
        <v>1872265.86</v>
      </c>
      <c r="I41" s="12"/>
      <c r="J41" s="99">
        <f>SUM(J37:J39)</f>
        <v>1496383</v>
      </c>
      <c r="K41" s="90"/>
    </row>
    <row r="42" spans="4:10" ht="15.75">
      <c r="D42" s="134"/>
      <c r="E42" s="132"/>
      <c r="F42" s="151"/>
      <c r="G42" s="12"/>
      <c r="H42" s="151"/>
      <c r="I42" s="12"/>
      <c r="J42" s="180"/>
    </row>
    <row r="43" spans="1:10" ht="19.5" customHeight="1" thickBot="1">
      <c r="A43" s="4" t="s">
        <v>94</v>
      </c>
      <c r="D43" s="136">
        <f>SUM(D41:D41)</f>
        <v>1102779.9000000004</v>
      </c>
      <c r="E43" s="132"/>
      <c r="F43" s="136">
        <f>SUM(F41:F41)</f>
        <v>795702</v>
      </c>
      <c r="G43" s="12"/>
      <c r="H43" s="153">
        <f>SUM(H37:H39)</f>
        <v>1872265.86</v>
      </c>
      <c r="I43" s="12"/>
      <c r="J43" s="182">
        <f>SUM(J37:J39)</f>
        <v>1496383</v>
      </c>
    </row>
    <row r="44" spans="4:10" ht="16.5" thickTop="1">
      <c r="D44" s="132"/>
      <c r="E44" s="132"/>
      <c r="F44" s="132"/>
      <c r="G44" s="12"/>
      <c r="H44" s="132"/>
      <c r="I44" s="12"/>
      <c r="J44" s="181"/>
    </row>
    <row r="45" spans="4:10" ht="15.75">
      <c r="D45" s="132"/>
      <c r="E45" s="132"/>
      <c r="F45" s="132"/>
      <c r="G45" s="12"/>
      <c r="H45" s="132"/>
      <c r="I45" s="12"/>
      <c r="J45" s="181"/>
    </row>
    <row r="46" spans="4:10" ht="15.75">
      <c r="D46" s="132"/>
      <c r="E46" s="132"/>
      <c r="F46" s="132"/>
      <c r="G46" s="12"/>
      <c r="H46" s="132"/>
      <c r="I46" s="12"/>
      <c r="J46" s="181"/>
    </row>
    <row r="47" spans="1:10" ht="15.75">
      <c r="A47" s="4" t="s">
        <v>119</v>
      </c>
      <c r="B47" s="11" t="s">
        <v>152</v>
      </c>
      <c r="D47" s="138">
        <f>D41/120000000*100</f>
        <v>0.9189832500000004</v>
      </c>
      <c r="E47" s="132"/>
      <c r="F47" s="138">
        <f>F41/120000000*100</f>
        <v>0.6630849999999999</v>
      </c>
      <c r="G47" s="12"/>
      <c r="H47" s="120">
        <f>H41/120000000*100</f>
        <v>1.56022155</v>
      </c>
      <c r="I47" s="12"/>
      <c r="J47" s="120">
        <f>J41/120000000*100</f>
        <v>1.2469858333333335</v>
      </c>
    </row>
    <row r="48" spans="4:10" ht="15.75">
      <c r="D48" s="162"/>
      <c r="E48" s="162"/>
      <c r="F48" s="169"/>
      <c r="G48" s="178"/>
      <c r="H48" s="155"/>
      <c r="I48" s="178"/>
      <c r="J48" s="183"/>
    </row>
    <row r="49" spans="1:11" ht="15.75">
      <c r="A49" s="4" t="s">
        <v>120</v>
      </c>
      <c r="B49" s="11" t="s">
        <v>153</v>
      </c>
      <c r="D49" s="184">
        <v>0.93</v>
      </c>
      <c r="E49" s="177"/>
      <c r="F49" s="188">
        <v>0.67</v>
      </c>
      <c r="G49" s="178"/>
      <c r="H49" s="179">
        <v>1.57</v>
      </c>
      <c r="I49" s="178"/>
      <c r="J49" s="179">
        <v>1.25</v>
      </c>
      <c r="K49" s="161"/>
    </row>
    <row r="50" spans="4:10" ht="15.75">
      <c r="D50" s="154"/>
      <c r="E50" s="154"/>
      <c r="F50" s="154"/>
      <c r="G50" s="178"/>
      <c r="I50" s="178"/>
      <c r="J50" s="178"/>
    </row>
    <row r="51" spans="1:10" ht="15.75">
      <c r="A51" s="16"/>
      <c r="D51" s="154"/>
      <c r="E51" s="154"/>
      <c r="F51" s="154"/>
      <c r="G51" s="178"/>
      <c r="I51" s="178"/>
      <c r="J51" s="178"/>
    </row>
    <row r="52" spans="1:10" ht="15.75">
      <c r="A52" s="189" t="s">
        <v>150</v>
      </c>
      <c r="B52" s="190"/>
      <c r="C52" s="190"/>
      <c r="D52" s="190"/>
      <c r="E52" s="190"/>
      <c r="F52" s="190"/>
      <c r="G52" s="190"/>
      <c r="H52" s="190"/>
      <c r="I52" s="190"/>
      <c r="J52" s="190"/>
    </row>
    <row r="53" spans="1:10" ht="15.75">
      <c r="A53" s="190"/>
      <c r="B53" s="190"/>
      <c r="C53" s="190"/>
      <c r="D53" s="190"/>
      <c r="E53" s="190"/>
      <c r="F53" s="190"/>
      <c r="G53" s="190"/>
      <c r="H53" s="190"/>
      <c r="I53" s="190"/>
      <c r="J53" s="190"/>
    </row>
    <row r="55" ht="15.75">
      <c r="D55" s="144"/>
    </row>
  </sheetData>
  <mergeCells count="5">
    <mergeCell ref="A52:J53"/>
    <mergeCell ref="D7:F7"/>
    <mergeCell ref="D8:F8"/>
    <mergeCell ref="H7:J7"/>
    <mergeCell ref="H8:J8"/>
  </mergeCells>
  <printOptions/>
  <pageMargins left="0.9" right="0.29" top="0.9" bottom="0.29" header="0.17" footer="0.5"/>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codeName="Sheet2"/>
  <dimension ref="A1:J66"/>
  <sheetViews>
    <sheetView zoomScale="75" zoomScaleNormal="75" zoomScaleSheetLayoutView="75" workbookViewId="0" topLeftCell="A1">
      <selection activeCell="F60" sqref="F60:H60"/>
    </sheetView>
  </sheetViews>
  <sheetFormatPr defaultColWidth="9.00390625" defaultRowHeight="14.25"/>
  <cols>
    <col min="1" max="1" width="4.375" style="4" customWidth="1"/>
    <col min="2" max="2" width="34.875" style="4" customWidth="1"/>
    <col min="3" max="3" width="10.375" style="11" customWidth="1"/>
    <col min="4" max="4" width="18.875" style="23" hidden="1" customWidth="1"/>
    <col min="5" max="5" width="4.125" style="11" customWidth="1"/>
    <col min="6" max="6" width="19.375" style="28" customWidth="1"/>
    <col min="7" max="7" width="4.25390625" style="4" customWidth="1"/>
    <col min="8" max="8" width="18.50390625" style="4" customWidth="1"/>
    <col min="9" max="9" width="14.00390625" style="4" customWidth="1"/>
    <col min="10" max="10" width="30.00390625" style="4" customWidth="1"/>
    <col min="11" max="16384" width="8.00390625" style="4" customWidth="1"/>
  </cols>
  <sheetData>
    <row r="1" spans="1:9" ht="15.75">
      <c r="A1" s="1" t="s">
        <v>125</v>
      </c>
      <c r="B1" s="19"/>
      <c r="C1" s="19"/>
      <c r="D1" s="19"/>
      <c r="E1" s="19"/>
      <c r="F1" s="19"/>
      <c r="G1" s="19"/>
      <c r="H1" s="19"/>
      <c r="I1" s="19"/>
    </row>
    <row r="2" spans="1:9" ht="15.75">
      <c r="A2" s="195" t="s">
        <v>5</v>
      </c>
      <c r="B2" s="195"/>
      <c r="C2" s="195"/>
      <c r="D2" s="195"/>
      <c r="E2" s="195"/>
      <c r="F2" s="195"/>
      <c r="G2" s="195"/>
      <c r="H2" s="195"/>
      <c r="I2" s="195"/>
    </row>
    <row r="3" spans="1:9" ht="15.75">
      <c r="A3" s="195" t="s">
        <v>148</v>
      </c>
      <c r="B3" s="195"/>
      <c r="C3" s="195"/>
      <c r="D3" s="195"/>
      <c r="E3" s="195"/>
      <c r="F3" s="195"/>
      <c r="G3" s="195"/>
      <c r="H3" s="195"/>
      <c r="I3" s="195"/>
    </row>
    <row r="4" spans="1:9" ht="15.75">
      <c r="A4" s="19"/>
      <c r="B4" s="19"/>
      <c r="C4" s="19"/>
      <c r="D4" s="19"/>
      <c r="E4" s="19"/>
      <c r="F4" s="19"/>
      <c r="G4" s="19"/>
      <c r="H4" s="19"/>
      <c r="I4" s="19"/>
    </row>
    <row r="5" spans="1:9" ht="15.75">
      <c r="A5" s="5"/>
      <c r="B5" s="5"/>
      <c r="C5" s="2"/>
      <c r="D5" s="20"/>
      <c r="E5" s="2"/>
      <c r="F5" s="114" t="s">
        <v>71</v>
      </c>
      <c r="G5" s="92"/>
      <c r="H5" s="114" t="s">
        <v>72</v>
      </c>
      <c r="I5" s="5"/>
    </row>
    <row r="6" spans="1:9" ht="47.25">
      <c r="A6" s="5"/>
      <c r="B6" s="5"/>
      <c r="C6" s="2"/>
      <c r="D6" s="20"/>
      <c r="E6" s="2"/>
      <c r="F6" s="114" t="s">
        <v>6</v>
      </c>
      <c r="G6" s="92"/>
      <c r="H6" s="196" t="s">
        <v>124</v>
      </c>
      <c r="I6" s="5"/>
    </row>
    <row r="7" spans="1:9" ht="15.75">
      <c r="A7" s="5"/>
      <c r="B7" s="5"/>
      <c r="C7" s="2"/>
      <c r="D7" s="20"/>
      <c r="E7" s="2"/>
      <c r="F7" s="93" t="s">
        <v>7</v>
      </c>
      <c r="G7" s="92"/>
      <c r="H7" s="197"/>
      <c r="I7" s="5"/>
    </row>
    <row r="8" spans="1:9" ht="15.75">
      <c r="A8" s="5"/>
      <c r="B8" s="5"/>
      <c r="C8" s="9" t="s">
        <v>8</v>
      </c>
      <c r="D8" s="22"/>
      <c r="E8" s="2"/>
      <c r="F8" s="115" t="s">
        <v>146</v>
      </c>
      <c r="G8" s="116"/>
      <c r="H8" s="115" t="s">
        <v>134</v>
      </c>
      <c r="I8" s="5"/>
    </row>
    <row r="9" spans="6:8" ht="15.75">
      <c r="F9" s="117" t="s">
        <v>4</v>
      </c>
      <c r="G9" s="118"/>
      <c r="H9" s="119" t="s">
        <v>4</v>
      </c>
    </row>
    <row r="10" spans="6:8" ht="15.75">
      <c r="F10" s="24"/>
      <c r="G10" s="12"/>
      <c r="H10" s="12"/>
    </row>
    <row r="11" spans="1:9" ht="15.75">
      <c r="A11" s="4" t="s">
        <v>73</v>
      </c>
      <c r="D11" s="23">
        <v>29765</v>
      </c>
      <c r="F11" s="24">
        <v>5748510.63</v>
      </c>
      <c r="G11" s="12"/>
      <c r="H11" s="24">
        <v>4644296</v>
      </c>
      <c r="I11" s="89"/>
    </row>
    <row r="12" spans="1:9" ht="15.75">
      <c r="A12" s="4" t="s">
        <v>126</v>
      </c>
      <c r="F12" s="24">
        <v>2201808.42</v>
      </c>
      <c r="G12" s="12"/>
      <c r="H12" s="24">
        <v>2150544.79</v>
      </c>
      <c r="I12" s="89"/>
    </row>
    <row r="13" spans="6:8" ht="15.75">
      <c r="F13" s="24"/>
      <c r="G13" s="12"/>
      <c r="H13" s="24"/>
    </row>
    <row r="14" spans="1:8" ht="15.75" hidden="1">
      <c r="A14" s="4" t="s">
        <v>9</v>
      </c>
      <c r="F14" s="24"/>
      <c r="G14" s="12"/>
      <c r="H14" s="24"/>
    </row>
    <row r="15" spans="6:8" ht="15.75" hidden="1">
      <c r="F15" s="24"/>
      <c r="G15" s="12"/>
      <c r="H15" s="24"/>
    </row>
    <row r="16" spans="1:8" ht="15.75" hidden="1">
      <c r="A16" s="4" t="s">
        <v>10</v>
      </c>
      <c r="D16" s="23">
        <v>99291</v>
      </c>
      <c r="F16" s="24"/>
      <c r="G16" s="12"/>
      <c r="H16" s="24"/>
    </row>
    <row r="17" spans="1:8" ht="15.75" hidden="1">
      <c r="A17" s="4" t="s">
        <v>11</v>
      </c>
      <c r="F17" s="24"/>
      <c r="G17" s="12"/>
      <c r="H17" s="24"/>
    </row>
    <row r="18" spans="6:8" ht="15.75" hidden="1">
      <c r="F18" s="24"/>
      <c r="G18" s="12"/>
      <c r="H18" s="24"/>
    </row>
    <row r="19" spans="6:8" ht="15.75" hidden="1">
      <c r="F19" s="24"/>
      <c r="G19" s="12"/>
      <c r="H19" s="24"/>
    </row>
    <row r="20" spans="1:8" ht="15.75">
      <c r="A20" s="4" t="s">
        <v>12</v>
      </c>
      <c r="F20" s="24"/>
      <c r="G20" s="12"/>
      <c r="H20" s="24"/>
    </row>
    <row r="21" spans="2:9" ht="15.75">
      <c r="B21" s="4" t="s">
        <v>13</v>
      </c>
      <c r="D21" s="23">
        <v>34621</v>
      </c>
      <c r="F21" s="24">
        <v>5144084.16</v>
      </c>
      <c r="G21" s="12"/>
      <c r="H21" s="24">
        <v>4822875.72</v>
      </c>
      <c r="I21" s="89"/>
    </row>
    <row r="22" spans="2:9" ht="15.75">
      <c r="B22" s="4" t="s">
        <v>97</v>
      </c>
      <c r="D22" s="23">
        <f>29212+31600</f>
        <v>60812</v>
      </c>
      <c r="F22" s="24">
        <v>6127230.14</v>
      </c>
      <c r="G22" s="12"/>
      <c r="H22" s="24">
        <v>6509638.28</v>
      </c>
      <c r="I22" s="89"/>
    </row>
    <row r="23" spans="2:9" ht="15.75">
      <c r="B23" s="4" t="s">
        <v>100</v>
      </c>
      <c r="F23" s="24">
        <v>367151.21</v>
      </c>
      <c r="G23" s="12"/>
      <c r="H23" s="24">
        <v>111120.84</v>
      </c>
      <c r="I23" s="89"/>
    </row>
    <row r="24" spans="2:9" ht="15.75">
      <c r="B24" s="4" t="s">
        <v>118</v>
      </c>
      <c r="F24" s="24">
        <f>755560.9-329026.34</f>
        <v>426534.56</v>
      </c>
      <c r="G24" s="12"/>
      <c r="H24" s="24">
        <v>145498.36</v>
      </c>
      <c r="I24" s="89"/>
    </row>
    <row r="25" spans="2:9" ht="15.75">
      <c r="B25" s="4" t="s">
        <v>57</v>
      </c>
      <c r="F25" s="24">
        <v>1008824.7</v>
      </c>
      <c r="G25" s="12"/>
      <c r="H25" s="24">
        <v>1112256.18</v>
      </c>
      <c r="I25" s="89"/>
    </row>
    <row r="26" spans="2:9" ht="15.75">
      <c r="B26" s="4" t="s">
        <v>56</v>
      </c>
      <c r="C26" s="4"/>
      <c r="D26" s="4"/>
      <c r="E26" s="4"/>
      <c r="F26" s="125">
        <v>3800000</v>
      </c>
      <c r="H26" s="125">
        <v>4600000</v>
      </c>
      <c r="I26" s="89"/>
    </row>
    <row r="27" spans="6:8" ht="15.75">
      <c r="F27" s="25">
        <f>SUM(F21:F26)</f>
        <v>16873824.770000003</v>
      </c>
      <c r="G27" s="12"/>
      <c r="H27" s="25">
        <f>SUM(H21:H26)</f>
        <v>17301389.38</v>
      </c>
    </row>
    <row r="28" spans="6:8" ht="15.75">
      <c r="F28" s="24"/>
      <c r="G28" s="12"/>
      <c r="H28" s="12"/>
    </row>
    <row r="29" spans="1:8" ht="15.75">
      <c r="A29" s="4" t="s">
        <v>14</v>
      </c>
      <c r="F29" s="24"/>
      <c r="G29" s="12"/>
      <c r="H29" s="12"/>
    </row>
    <row r="30" spans="2:9" ht="15.75">
      <c r="B30" s="4" t="s">
        <v>98</v>
      </c>
      <c r="D30" s="23">
        <v>241858</v>
      </c>
      <c r="F30" s="24">
        <v>674166.49</v>
      </c>
      <c r="G30" s="12"/>
      <c r="H30" s="24">
        <v>836316.21</v>
      </c>
      <c r="I30" s="89"/>
    </row>
    <row r="31" spans="2:9" ht="15.75">
      <c r="B31" s="4" t="s">
        <v>101</v>
      </c>
      <c r="F31" s="24">
        <f>53802.58+262824.6</f>
        <v>316627.18</v>
      </c>
      <c r="G31" s="12"/>
      <c r="H31" s="24">
        <f>146132.89+394114</f>
        <v>540246.89</v>
      </c>
      <c r="I31" s="89"/>
    </row>
    <row r="32" spans="2:9" ht="19.5" customHeight="1" hidden="1">
      <c r="B32" s="4" t="s">
        <v>15</v>
      </c>
      <c r="F32" s="24"/>
      <c r="G32" s="12"/>
      <c r="H32" s="24"/>
      <c r="I32" s="89"/>
    </row>
    <row r="33" spans="2:9" ht="15.75" hidden="1">
      <c r="B33" s="4" t="s">
        <v>99</v>
      </c>
      <c r="C33" s="11" t="s">
        <v>16</v>
      </c>
      <c r="F33" s="24"/>
      <c r="G33" s="12"/>
      <c r="H33" s="24"/>
      <c r="I33" s="89"/>
    </row>
    <row r="34" spans="2:9" ht="15.75" hidden="1">
      <c r="B34" s="4" t="s">
        <v>17</v>
      </c>
      <c r="C34" s="11" t="s">
        <v>16</v>
      </c>
      <c r="F34" s="24"/>
      <c r="G34" s="12"/>
      <c r="H34" s="24"/>
      <c r="I34" s="89"/>
    </row>
    <row r="35" spans="2:9" ht="15.75" hidden="1">
      <c r="B35" s="4" t="s">
        <v>18</v>
      </c>
      <c r="C35" s="11" t="s">
        <v>16</v>
      </c>
      <c r="F35" s="24"/>
      <c r="G35" s="12"/>
      <c r="H35" s="24"/>
      <c r="I35" s="89"/>
    </row>
    <row r="36" spans="2:9" ht="15.75" hidden="1">
      <c r="B36" s="4" t="s">
        <v>19</v>
      </c>
      <c r="C36" s="11" t="s">
        <v>16</v>
      </c>
      <c r="F36" s="24"/>
      <c r="G36" s="12"/>
      <c r="H36" s="24"/>
      <c r="I36" s="89"/>
    </row>
    <row r="37" spans="2:9" ht="15.75">
      <c r="B37" s="4" t="s">
        <v>20</v>
      </c>
      <c r="C37" s="11" t="s">
        <v>16</v>
      </c>
      <c r="D37" s="23">
        <v>0</v>
      </c>
      <c r="F37" s="24">
        <v>159615</v>
      </c>
      <c r="G37" s="12"/>
      <c r="H37" s="24">
        <v>113120.93</v>
      </c>
      <c r="I37" s="89"/>
    </row>
    <row r="38" spans="2:9" ht="15.75" hidden="1">
      <c r="B38" s="4" t="s">
        <v>102</v>
      </c>
      <c r="F38" s="24"/>
      <c r="G38" s="12"/>
      <c r="H38" s="24">
        <v>0</v>
      </c>
      <c r="I38" s="89"/>
    </row>
    <row r="39" spans="6:8" ht="15.75">
      <c r="F39" s="25">
        <v>1150408</v>
      </c>
      <c r="G39" s="12"/>
      <c r="H39" s="25">
        <f>SUM(H30:H38)</f>
        <v>1489684.03</v>
      </c>
    </row>
    <row r="40" spans="6:8" ht="15.75">
      <c r="F40" s="24"/>
      <c r="G40" s="12"/>
      <c r="H40" s="13"/>
    </row>
    <row r="41" spans="1:9" ht="15.75">
      <c r="A41" s="4" t="s">
        <v>21</v>
      </c>
      <c r="F41" s="24">
        <f>F27-F39</f>
        <v>15723416.770000003</v>
      </c>
      <c r="G41" s="12"/>
      <c r="H41" s="24">
        <f>H27-H39</f>
        <v>15811705.35</v>
      </c>
      <c r="I41" s="89"/>
    </row>
    <row r="42" spans="6:8" ht="15.75">
      <c r="F42" s="24"/>
      <c r="G42" s="12"/>
      <c r="H42" s="13"/>
    </row>
    <row r="43" spans="6:8" ht="16.5" thickBot="1">
      <c r="F43" s="26">
        <f>+F11+F14+F16+F41+F12</f>
        <v>23673735.82</v>
      </c>
      <c r="G43" s="12"/>
      <c r="H43" s="26">
        <f>+H11+H14+H16+H41+H12</f>
        <v>22606546.14</v>
      </c>
    </row>
    <row r="44" spans="6:8" ht="16.5" thickTop="1">
      <c r="F44" s="24"/>
      <c r="G44" s="12"/>
      <c r="H44" s="13"/>
    </row>
    <row r="45" spans="1:8" ht="15.75">
      <c r="A45" s="4" t="s">
        <v>106</v>
      </c>
      <c r="F45" s="24"/>
      <c r="G45" s="12"/>
      <c r="H45" s="13"/>
    </row>
    <row r="46" spans="6:8" ht="15.75">
      <c r="F46" s="24"/>
      <c r="G46" s="12"/>
      <c r="H46" s="13"/>
    </row>
    <row r="47" spans="1:8" ht="15.75">
      <c r="A47" s="4" t="s">
        <v>22</v>
      </c>
      <c r="D47" s="23">
        <v>2</v>
      </c>
      <c r="F47" s="24">
        <v>12000000</v>
      </c>
      <c r="G47" s="12"/>
      <c r="H47" s="24">
        <v>12000000</v>
      </c>
    </row>
    <row r="48" spans="1:10" ht="15.75">
      <c r="A48" s="4" t="s">
        <v>23</v>
      </c>
      <c r="F48" s="24">
        <v>902676.53</v>
      </c>
      <c r="G48" s="12"/>
      <c r="H48" s="24">
        <v>902676.53</v>
      </c>
      <c r="J48" s="89"/>
    </row>
    <row r="49" spans="1:10" ht="15.75">
      <c r="A49" s="4" t="s">
        <v>127</v>
      </c>
      <c r="F49" s="24">
        <v>414120</v>
      </c>
      <c r="G49" s="12"/>
      <c r="H49" s="24">
        <v>378437.6</v>
      </c>
      <c r="J49" s="89"/>
    </row>
    <row r="50" spans="1:9" ht="15.75">
      <c r="A50" s="4" t="s">
        <v>103</v>
      </c>
      <c r="F50" s="88">
        <v>9608030.81</v>
      </c>
      <c r="G50" s="12"/>
      <c r="H50" s="88">
        <v>8935765</v>
      </c>
      <c r="I50" s="89"/>
    </row>
    <row r="51" spans="1:8" ht="15.75">
      <c r="A51" s="4" t="s">
        <v>24</v>
      </c>
      <c r="D51" s="27">
        <f>SUM(D47:D50)</f>
        <v>2</v>
      </c>
      <c r="F51" s="24">
        <v>22924828</v>
      </c>
      <c r="G51" s="12"/>
      <c r="H51" s="24">
        <v>22216880</v>
      </c>
    </row>
    <row r="52" spans="6:8" ht="15.75">
      <c r="F52" s="24"/>
      <c r="G52" s="12"/>
      <c r="H52" s="13"/>
    </row>
    <row r="53" spans="1:8" ht="15.75">
      <c r="A53" s="4" t="s">
        <v>105</v>
      </c>
      <c r="F53" s="24"/>
      <c r="G53" s="12"/>
      <c r="H53" s="13"/>
    </row>
    <row r="54" spans="2:9" ht="15.75">
      <c r="B54" s="4" t="s">
        <v>20</v>
      </c>
      <c r="C54" s="11" t="s">
        <v>16</v>
      </c>
      <c r="D54" s="23">
        <v>0</v>
      </c>
      <c r="F54" s="24">
        <v>340207.81</v>
      </c>
      <c r="G54" s="12"/>
      <c r="H54" s="24">
        <v>213366</v>
      </c>
      <c r="I54" s="89"/>
    </row>
    <row r="55" spans="1:9" ht="15.75" hidden="1">
      <c r="A55" s="122"/>
      <c r="B55" s="122" t="s">
        <v>25</v>
      </c>
      <c r="C55" s="157" t="s">
        <v>16</v>
      </c>
      <c r="D55" s="158"/>
      <c r="E55" s="157"/>
      <c r="F55" s="156"/>
      <c r="G55" s="159"/>
      <c r="H55" s="156"/>
      <c r="I55" s="89" t="s">
        <v>133</v>
      </c>
    </row>
    <row r="56" spans="1:8" ht="15.75" hidden="1">
      <c r="A56" s="122"/>
      <c r="B56" s="122" t="s">
        <v>26</v>
      </c>
      <c r="C56" s="157" t="s">
        <v>16</v>
      </c>
      <c r="D56" s="158"/>
      <c r="E56" s="157"/>
      <c r="F56" s="156"/>
      <c r="G56" s="159"/>
      <c r="H56" s="156"/>
    </row>
    <row r="57" spans="2:8" ht="15.75">
      <c r="B57" s="4" t="s">
        <v>104</v>
      </c>
      <c r="D57" s="23">
        <v>0</v>
      </c>
      <c r="F57" s="24">
        <v>408700</v>
      </c>
      <c r="G57" s="12"/>
      <c r="H57" s="24">
        <v>176300</v>
      </c>
    </row>
    <row r="58" spans="6:8" ht="16.5" thickBot="1">
      <c r="F58" s="26">
        <f>SUM(F51:F57)</f>
        <v>23673735.81</v>
      </c>
      <c r="G58" s="12"/>
      <c r="H58" s="26">
        <f>SUM(H51:H57)</f>
        <v>22606546</v>
      </c>
    </row>
    <row r="59" spans="6:8" ht="16.5" thickTop="1">
      <c r="F59" s="137"/>
      <c r="G59" s="12"/>
      <c r="H59" s="24"/>
    </row>
    <row r="60" spans="1:8" ht="15.75">
      <c r="A60" s="4" t="s">
        <v>121</v>
      </c>
      <c r="F60" s="15">
        <f>(F51)/120000000*100</f>
        <v>19.104023333333334</v>
      </c>
      <c r="G60" s="14"/>
      <c r="H60" s="15">
        <f>(H51)/120000000*100</f>
        <v>18.51406666666667</v>
      </c>
    </row>
    <row r="61" spans="6:8" ht="15.75">
      <c r="F61" s="15"/>
      <c r="G61" s="14"/>
      <c r="H61" s="15"/>
    </row>
    <row r="62" spans="1:8" ht="21.75" customHeight="1">
      <c r="A62" s="198" t="s">
        <v>151</v>
      </c>
      <c r="B62" s="197"/>
      <c r="C62" s="197"/>
      <c r="D62" s="197"/>
      <c r="E62" s="197"/>
      <c r="F62" s="197"/>
      <c r="G62" s="197"/>
      <c r="H62" s="197"/>
    </row>
    <row r="63" spans="1:8" ht="25.5" customHeight="1">
      <c r="A63" s="197"/>
      <c r="B63" s="197"/>
      <c r="C63" s="197"/>
      <c r="D63" s="197"/>
      <c r="E63" s="197"/>
      <c r="F63" s="197"/>
      <c r="G63" s="197"/>
      <c r="H63" s="197"/>
    </row>
    <row r="64" spans="6:8" ht="15.75">
      <c r="F64" s="24"/>
      <c r="G64" s="12"/>
      <c r="H64" s="12"/>
    </row>
    <row r="65" spans="7:8" ht="15.75">
      <c r="G65" s="29"/>
      <c r="H65" s="29"/>
    </row>
    <row r="66" ht="15.75">
      <c r="A66" s="17"/>
    </row>
  </sheetData>
  <mergeCells count="4">
    <mergeCell ref="A2:I2"/>
    <mergeCell ref="A3:I3"/>
    <mergeCell ref="H6:H7"/>
    <mergeCell ref="A62:H63"/>
  </mergeCells>
  <printOptions/>
  <pageMargins left="0.9" right="0.9" top="0.9" bottom="0.17" header="0.17" footer="0.17"/>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Q40"/>
  <sheetViews>
    <sheetView zoomScale="75" zoomScaleNormal="75" zoomScaleSheetLayoutView="75" workbookViewId="0" topLeftCell="A1">
      <selection activeCell="A44" sqref="A44"/>
    </sheetView>
  </sheetViews>
  <sheetFormatPr defaultColWidth="9.00390625" defaultRowHeight="14.25"/>
  <cols>
    <col min="1" max="1" width="30.875" style="28" customWidth="1"/>
    <col min="2" max="2" width="16.125" style="28" customWidth="1"/>
    <col min="3" max="3" width="2.875" style="28" customWidth="1"/>
    <col min="4" max="4" width="15.375" style="28" customWidth="1"/>
    <col min="5" max="5" width="3.00390625" style="28" customWidth="1"/>
    <col min="6" max="6" width="12.125" style="28" hidden="1" customWidth="1"/>
    <col min="7" max="7" width="4.125" style="28" hidden="1" customWidth="1"/>
    <col min="8" max="8" width="14.75390625" style="28" hidden="1" customWidth="1"/>
    <col min="9" max="9" width="4.125" style="28" hidden="1" customWidth="1"/>
    <col min="10" max="10" width="14.75390625" style="28" customWidth="1"/>
    <col min="11" max="11" width="2.375" style="28" customWidth="1"/>
    <col min="12" max="12" width="14.75390625" style="28" customWidth="1"/>
    <col min="13" max="13" width="2.25390625" style="28" customWidth="1"/>
    <col min="14" max="14" width="13.625" style="73" customWidth="1"/>
    <col min="15" max="15" width="4.00390625" style="28" customWidth="1"/>
    <col min="16" max="16" width="14.00390625" style="28" customWidth="1"/>
    <col min="17" max="17" width="8.625" style="28" bestFit="1" customWidth="1"/>
    <col min="18" max="16384" width="8.00390625" style="28" customWidth="1"/>
  </cols>
  <sheetData>
    <row r="1" spans="1:15" ht="15.75">
      <c r="A1" s="1" t="s">
        <v>125</v>
      </c>
      <c r="B1" s="70"/>
      <c r="C1" s="70"/>
      <c r="D1" s="70"/>
      <c r="E1" s="70"/>
      <c r="F1" s="70"/>
      <c r="G1" s="70"/>
      <c r="H1" s="70"/>
      <c r="I1" s="70"/>
      <c r="J1" s="70"/>
      <c r="K1" s="70"/>
      <c r="L1" s="70"/>
      <c r="M1" s="70"/>
      <c r="N1" s="71"/>
      <c r="O1" s="70"/>
    </row>
    <row r="2" spans="1:15" ht="15.75">
      <c r="A2" s="72" t="s">
        <v>58</v>
      </c>
      <c r="B2" s="70"/>
      <c r="C2" s="70"/>
      <c r="D2" s="70"/>
      <c r="E2" s="70"/>
      <c r="F2" s="70"/>
      <c r="G2" s="70"/>
      <c r="H2" s="70"/>
      <c r="I2" s="70"/>
      <c r="J2" s="70"/>
      <c r="K2" s="70"/>
      <c r="L2" s="70"/>
      <c r="M2" s="70"/>
      <c r="N2" s="71"/>
      <c r="O2" s="70"/>
    </row>
    <row r="3" spans="1:15" ht="15.75">
      <c r="A3" s="199" t="s">
        <v>144</v>
      </c>
      <c r="B3" s="199"/>
      <c r="C3" s="199"/>
      <c r="D3" s="199"/>
      <c r="E3" s="199"/>
      <c r="F3" s="199"/>
      <c r="G3" s="199"/>
      <c r="H3" s="199"/>
      <c r="I3" s="199"/>
      <c r="J3" s="199"/>
      <c r="K3" s="199"/>
      <c r="L3" s="199"/>
      <c r="M3" s="199"/>
      <c r="N3" s="199"/>
      <c r="O3" s="199"/>
    </row>
    <row r="4" spans="6:8" ht="15.75">
      <c r="F4" s="21" t="s">
        <v>59</v>
      </c>
      <c r="H4" s="21"/>
    </row>
    <row r="5" spans="6:8" ht="15.75">
      <c r="F5" s="21" t="s">
        <v>60</v>
      </c>
      <c r="H5" s="21" t="s">
        <v>61</v>
      </c>
    </row>
    <row r="6" spans="2:14" ht="15.75">
      <c r="B6" s="93" t="s">
        <v>62</v>
      </c>
      <c r="C6" s="93"/>
      <c r="D6" s="93" t="s">
        <v>110</v>
      </c>
      <c r="E6" s="93"/>
      <c r="F6" s="93" t="s">
        <v>63</v>
      </c>
      <c r="G6" s="93"/>
      <c r="H6" s="93" t="s">
        <v>64</v>
      </c>
      <c r="I6" s="93"/>
      <c r="J6" s="93" t="s">
        <v>62</v>
      </c>
      <c r="K6" s="93"/>
      <c r="L6" s="93" t="s">
        <v>128</v>
      </c>
      <c r="M6" s="93"/>
      <c r="N6" s="112"/>
    </row>
    <row r="7" spans="2:14" ht="15.75">
      <c r="B7" s="94" t="s">
        <v>65</v>
      </c>
      <c r="C7" s="93"/>
      <c r="D7" s="94" t="s">
        <v>66</v>
      </c>
      <c r="E7" s="93"/>
      <c r="F7" s="94" t="s">
        <v>61</v>
      </c>
      <c r="G7" s="93"/>
      <c r="H7" s="94" t="s">
        <v>67</v>
      </c>
      <c r="I7" s="93"/>
      <c r="J7" s="94" t="s">
        <v>68</v>
      </c>
      <c r="K7" s="117"/>
      <c r="L7" s="121" t="s">
        <v>123</v>
      </c>
      <c r="M7" s="93"/>
      <c r="N7" s="113" t="s">
        <v>69</v>
      </c>
    </row>
    <row r="8" spans="2:14" ht="15.75">
      <c r="B8" s="93" t="s">
        <v>4</v>
      </c>
      <c r="C8" s="93"/>
      <c r="D8" s="93" t="s">
        <v>4</v>
      </c>
      <c r="E8" s="93"/>
      <c r="F8" s="93" t="s">
        <v>4</v>
      </c>
      <c r="G8" s="93"/>
      <c r="H8" s="93" t="s">
        <v>4</v>
      </c>
      <c r="I8" s="93"/>
      <c r="J8" s="93"/>
      <c r="K8" s="93"/>
      <c r="L8" s="93"/>
      <c r="M8" s="93"/>
      <c r="N8" s="112" t="s">
        <v>4</v>
      </c>
    </row>
    <row r="9" spans="2:14" ht="15.75">
      <c r="B9" s="93"/>
      <c r="C9" s="93"/>
      <c r="D9" s="93"/>
      <c r="E9" s="93"/>
      <c r="F9" s="93"/>
      <c r="G9" s="93"/>
      <c r="H9" s="93"/>
      <c r="I9" s="93"/>
      <c r="J9" s="93"/>
      <c r="K9" s="93"/>
      <c r="L9" s="93"/>
      <c r="M9" s="93"/>
      <c r="N9" s="112"/>
    </row>
    <row r="10" spans="2:17" ht="15.75">
      <c r="B10" s="129"/>
      <c r="C10" s="75"/>
      <c r="D10" s="129"/>
      <c r="E10" s="129"/>
      <c r="F10" s="129"/>
      <c r="G10" s="129"/>
      <c r="H10" s="129"/>
      <c r="I10" s="129"/>
      <c r="J10" s="129"/>
      <c r="K10" s="129"/>
      <c r="L10" s="129"/>
      <c r="M10" s="129"/>
      <c r="N10" s="129"/>
      <c r="Q10" s="24"/>
    </row>
    <row r="11" spans="1:17" ht="15.75">
      <c r="A11" s="18" t="s">
        <v>139</v>
      </c>
      <c r="B11" s="129">
        <v>12000000</v>
      </c>
      <c r="C11" s="75"/>
      <c r="D11" s="129">
        <v>7205000</v>
      </c>
      <c r="E11" s="129"/>
      <c r="F11" s="129"/>
      <c r="G11" s="129"/>
      <c r="H11" s="129"/>
      <c r="I11" s="129"/>
      <c r="J11" s="129">
        <v>902677</v>
      </c>
      <c r="K11" s="129"/>
      <c r="L11" s="129">
        <v>307073</v>
      </c>
      <c r="M11" s="129"/>
      <c r="N11" s="81">
        <f>B11+D11+F11+H11+J11+L11</f>
        <v>20414750</v>
      </c>
      <c r="Q11" s="24"/>
    </row>
    <row r="12" spans="2:17" ht="15.75">
      <c r="B12" s="129"/>
      <c r="C12" s="75"/>
      <c r="D12" s="129"/>
      <c r="E12" s="129"/>
      <c r="F12" s="129"/>
      <c r="G12" s="129"/>
      <c r="H12" s="129"/>
      <c r="I12" s="129"/>
      <c r="J12" s="129"/>
      <c r="K12" s="129"/>
      <c r="L12" s="129"/>
      <c r="M12" s="129"/>
      <c r="N12" s="129"/>
      <c r="Q12" s="24"/>
    </row>
    <row r="13" spans="1:17" ht="15.75">
      <c r="A13" s="28" t="s">
        <v>129</v>
      </c>
      <c r="B13" s="129">
        <v>0</v>
      </c>
      <c r="C13" s="75"/>
      <c r="D13" s="129">
        <v>0</v>
      </c>
      <c r="E13" s="129"/>
      <c r="F13" s="129"/>
      <c r="G13" s="129"/>
      <c r="H13" s="129"/>
      <c r="I13" s="129"/>
      <c r="J13" s="129">
        <v>0</v>
      </c>
      <c r="K13" s="129"/>
      <c r="L13" s="129">
        <v>71365</v>
      </c>
      <c r="M13" s="129"/>
      <c r="N13" s="81">
        <f>B13+D13+F13+H13+J13+L13</f>
        <v>71365</v>
      </c>
      <c r="Q13" s="24"/>
    </row>
    <row r="14" spans="2:17" ht="15.75">
      <c r="B14" s="129"/>
      <c r="C14" s="75"/>
      <c r="D14" s="129"/>
      <c r="E14" s="129"/>
      <c r="F14" s="129"/>
      <c r="G14" s="129"/>
      <c r="H14" s="129"/>
      <c r="I14" s="129"/>
      <c r="J14" s="129"/>
      <c r="K14" s="129"/>
      <c r="L14" s="129"/>
      <c r="M14" s="129"/>
      <c r="N14" s="129"/>
      <c r="Q14" s="24"/>
    </row>
    <row r="15" spans="1:17" ht="15.75">
      <c r="A15" s="28" t="s">
        <v>70</v>
      </c>
      <c r="B15" s="129">
        <v>0</v>
      </c>
      <c r="C15" s="75"/>
      <c r="D15" s="129">
        <v>3317165</v>
      </c>
      <c r="E15" s="129"/>
      <c r="F15" s="129">
        <v>0</v>
      </c>
      <c r="G15" s="129"/>
      <c r="H15" s="129">
        <v>0</v>
      </c>
      <c r="I15" s="129"/>
      <c r="J15" s="129">
        <v>0</v>
      </c>
      <c r="K15" s="129"/>
      <c r="L15" s="129">
        <v>0</v>
      </c>
      <c r="M15" s="129"/>
      <c r="N15" s="81">
        <f>B15+D15+F15+H15+J15+L15</f>
        <v>3317165</v>
      </c>
      <c r="Q15" s="24"/>
    </row>
    <row r="16" spans="2:17" ht="15.75">
      <c r="B16" s="129"/>
      <c r="C16" s="75"/>
      <c r="D16" s="129"/>
      <c r="E16" s="129"/>
      <c r="F16" s="129"/>
      <c r="G16" s="129"/>
      <c r="H16" s="129"/>
      <c r="I16" s="129"/>
      <c r="J16" s="129"/>
      <c r="K16" s="129"/>
      <c r="L16" s="129"/>
      <c r="M16" s="129"/>
      <c r="N16" s="81"/>
      <c r="Q16" s="24"/>
    </row>
    <row r="17" spans="1:17" ht="15.75">
      <c r="A17" s="28" t="s">
        <v>130</v>
      </c>
      <c r="B17" s="129">
        <v>0</v>
      </c>
      <c r="C17" s="75"/>
      <c r="D17" s="129">
        <v>-1586400</v>
      </c>
      <c r="E17" s="129"/>
      <c r="F17" s="129"/>
      <c r="G17" s="129"/>
      <c r="H17" s="129"/>
      <c r="I17" s="129"/>
      <c r="J17" s="129">
        <v>0</v>
      </c>
      <c r="K17" s="129"/>
      <c r="L17" s="129"/>
      <c r="M17" s="129"/>
      <c r="N17" s="81">
        <f>B17+D17+F17+H17+J17+L17</f>
        <v>-1586400</v>
      </c>
      <c r="Q17" s="24"/>
    </row>
    <row r="18" spans="2:17" ht="15.75">
      <c r="B18" s="129"/>
      <c r="C18" s="75"/>
      <c r="D18" s="129"/>
      <c r="E18" s="129"/>
      <c r="F18" s="129"/>
      <c r="G18" s="129"/>
      <c r="H18" s="129"/>
      <c r="I18" s="129"/>
      <c r="J18" s="129"/>
      <c r="K18" s="129"/>
      <c r="L18" s="129"/>
      <c r="M18" s="129"/>
      <c r="N18" s="81"/>
      <c r="Q18" s="24"/>
    </row>
    <row r="19" spans="2:17" ht="15.75">
      <c r="B19" s="129"/>
      <c r="C19" s="75"/>
      <c r="D19" s="129"/>
      <c r="E19" s="129"/>
      <c r="F19" s="129"/>
      <c r="G19" s="129"/>
      <c r="H19" s="129"/>
      <c r="I19" s="129"/>
      <c r="J19" s="129"/>
      <c r="K19" s="129"/>
      <c r="L19" s="124"/>
      <c r="M19" s="129"/>
      <c r="N19" s="129"/>
      <c r="Q19" s="24"/>
    </row>
    <row r="20" spans="1:17" ht="15.75">
      <c r="A20" s="161" t="s">
        <v>138</v>
      </c>
      <c r="B20" s="130">
        <f>SUM(B11:B19)</f>
        <v>12000000</v>
      </c>
      <c r="C20" s="74"/>
      <c r="D20" s="130">
        <f>SUM(D11:D19)</f>
        <v>8935765</v>
      </c>
      <c r="E20" s="81"/>
      <c r="F20" s="131">
        <f>SUM(F10:F18)</f>
        <v>0</v>
      </c>
      <c r="G20" s="81"/>
      <c r="H20" s="131">
        <f>SUM(H10:H18)</f>
        <v>0</v>
      </c>
      <c r="I20" s="81"/>
      <c r="J20" s="130">
        <f>SUM(J11:J19)</f>
        <v>902677</v>
      </c>
      <c r="K20" s="81"/>
      <c r="L20" s="130">
        <f>SUM(L11:L19)</f>
        <v>378438</v>
      </c>
      <c r="M20" s="81"/>
      <c r="N20" s="130">
        <f>SUM(N11:N19)</f>
        <v>22216880</v>
      </c>
      <c r="P20" s="77"/>
      <c r="Q20" s="24"/>
    </row>
    <row r="21" spans="2:17" ht="15.75">
      <c r="B21" s="81"/>
      <c r="C21" s="80"/>
      <c r="D21" s="80"/>
      <c r="E21" s="80"/>
      <c r="F21" s="80"/>
      <c r="G21" s="80"/>
      <c r="H21" s="80"/>
      <c r="I21" s="80"/>
      <c r="J21" s="80"/>
      <c r="K21" s="80"/>
      <c r="L21" s="80"/>
      <c r="M21" s="80"/>
      <c r="N21" s="24"/>
      <c r="O21" s="80"/>
      <c r="Q21" s="24"/>
    </row>
    <row r="22" spans="1:17" ht="15.75">
      <c r="A22" s="18" t="s">
        <v>140</v>
      </c>
      <c r="B22" s="81">
        <f>+B20</f>
        <v>12000000</v>
      </c>
      <c r="C22" s="80"/>
      <c r="D22" s="81">
        <f>+D20</f>
        <v>8935765</v>
      </c>
      <c r="E22" s="80"/>
      <c r="F22" s="80"/>
      <c r="G22" s="80"/>
      <c r="H22" s="80"/>
      <c r="I22" s="80"/>
      <c r="J22" s="81">
        <f>+J20</f>
        <v>902677</v>
      </c>
      <c r="K22" s="80"/>
      <c r="L22" s="160">
        <f>+L20</f>
        <v>378438</v>
      </c>
      <c r="M22" s="80"/>
      <c r="N22" s="24">
        <f>SUM(B22:L22)</f>
        <v>22216880</v>
      </c>
      <c r="O22" s="80"/>
      <c r="Q22" s="24"/>
    </row>
    <row r="23" spans="2:17" ht="15.75">
      <c r="B23" s="81"/>
      <c r="C23" s="81"/>
      <c r="D23" s="81"/>
      <c r="E23" s="81"/>
      <c r="F23" s="81"/>
      <c r="G23" s="81"/>
      <c r="H23" s="81"/>
      <c r="I23" s="81"/>
      <c r="J23" s="81"/>
      <c r="K23" s="81"/>
      <c r="L23" s="81"/>
      <c r="M23" s="80"/>
      <c r="N23" s="76"/>
      <c r="O23" s="80"/>
      <c r="Q23" s="24"/>
    </row>
    <row r="24" spans="1:17" ht="15.75">
      <c r="A24" s="28" t="s">
        <v>122</v>
      </c>
      <c r="B24" s="123">
        <v>0</v>
      </c>
      <c r="C24" s="81"/>
      <c r="D24" s="81">
        <v>0</v>
      </c>
      <c r="E24" s="81"/>
      <c r="F24" s="81"/>
      <c r="G24" s="81"/>
      <c r="H24" s="81"/>
      <c r="I24" s="81"/>
      <c r="J24" s="81">
        <v>0</v>
      </c>
      <c r="K24" s="81"/>
      <c r="L24" s="81">
        <v>35682</v>
      </c>
      <c r="M24" s="80"/>
      <c r="N24" s="76">
        <f>B24+D24+F24+H24+J24+L24</f>
        <v>35682</v>
      </c>
      <c r="O24" s="80"/>
      <c r="Q24" s="24"/>
    </row>
    <row r="25" spans="2:17" ht="15.75">
      <c r="B25" s="80"/>
      <c r="C25" s="80"/>
      <c r="D25" s="80"/>
      <c r="E25" s="80"/>
      <c r="F25" s="80"/>
      <c r="G25" s="80"/>
      <c r="H25" s="80"/>
      <c r="I25" s="80"/>
      <c r="J25" s="80"/>
      <c r="K25" s="80"/>
      <c r="L25" s="80"/>
      <c r="M25" s="80"/>
      <c r="N25" s="24"/>
      <c r="O25" s="80"/>
      <c r="Q25" s="24"/>
    </row>
    <row r="26" spans="1:17" ht="15.75">
      <c r="A26" s="28" t="s">
        <v>70</v>
      </c>
      <c r="B26" s="78">
        <v>0</v>
      </c>
      <c r="C26" s="75"/>
      <c r="D26" s="77">
        <f>+'IS'!H43</f>
        <v>1872265.86</v>
      </c>
      <c r="E26" s="77"/>
      <c r="F26" s="77">
        <v>0</v>
      </c>
      <c r="G26" s="77"/>
      <c r="H26" s="77">
        <v>0</v>
      </c>
      <c r="I26" s="77"/>
      <c r="J26" s="77">
        <v>0</v>
      </c>
      <c r="K26" s="77"/>
      <c r="L26" s="77">
        <v>0</v>
      </c>
      <c r="M26" s="77"/>
      <c r="N26" s="76">
        <f>B26+D26+F26+H26+J26+L26</f>
        <v>1872265.86</v>
      </c>
      <c r="Q26" s="24"/>
    </row>
    <row r="27" spans="2:17" ht="15.75">
      <c r="B27" s="78"/>
      <c r="C27" s="75"/>
      <c r="D27" s="77"/>
      <c r="E27" s="77"/>
      <c r="F27" s="77"/>
      <c r="G27" s="77"/>
      <c r="H27" s="77"/>
      <c r="I27" s="77"/>
      <c r="J27" s="77"/>
      <c r="K27" s="77"/>
      <c r="L27" s="77"/>
      <c r="M27" s="77"/>
      <c r="N27" s="76"/>
      <c r="Q27" s="24"/>
    </row>
    <row r="28" spans="1:17" ht="15.75">
      <c r="A28" s="185" t="s">
        <v>130</v>
      </c>
      <c r="B28" s="78">
        <v>0</v>
      </c>
      <c r="C28" s="75"/>
      <c r="D28" s="77">
        <v>-1200000</v>
      </c>
      <c r="E28" s="77"/>
      <c r="F28" s="77"/>
      <c r="G28" s="77"/>
      <c r="H28" s="77"/>
      <c r="I28" s="77"/>
      <c r="J28" s="77">
        <v>0</v>
      </c>
      <c r="K28" s="77"/>
      <c r="L28" s="77">
        <v>0</v>
      </c>
      <c r="M28" s="77"/>
      <c r="N28" s="76">
        <f>B28+D28+F28+H28+J28+L28</f>
        <v>-1200000</v>
      </c>
      <c r="Q28" s="24"/>
    </row>
    <row r="29" spans="2:17" ht="15.75">
      <c r="B29" s="78"/>
      <c r="C29" s="75"/>
      <c r="D29" s="77"/>
      <c r="E29" s="77"/>
      <c r="F29" s="77"/>
      <c r="G29" s="77"/>
      <c r="H29" s="77"/>
      <c r="I29" s="77"/>
      <c r="J29" s="77"/>
      <c r="K29" s="77"/>
      <c r="L29" s="77"/>
      <c r="M29" s="77"/>
      <c r="N29" s="76"/>
      <c r="Q29" s="24"/>
    </row>
    <row r="30" spans="4:17" ht="15.75">
      <c r="D30" s="77"/>
      <c r="F30" s="77"/>
      <c r="Q30" s="24"/>
    </row>
    <row r="31" spans="1:17" ht="16.5" thickBot="1">
      <c r="A31" s="161" t="s">
        <v>149</v>
      </c>
      <c r="B31" s="82">
        <f>SUM(B22:B30)</f>
        <v>12000000</v>
      </c>
      <c r="C31" s="74"/>
      <c r="D31" s="82">
        <f>SUM(D22:D30)</f>
        <v>9608030.86</v>
      </c>
      <c r="E31" s="74"/>
      <c r="F31" s="83">
        <f>SUM(F20:F29)</f>
        <v>0</v>
      </c>
      <c r="G31" s="74"/>
      <c r="H31" s="82">
        <f>SUM(H20:H29)</f>
        <v>0</v>
      </c>
      <c r="I31" s="74"/>
      <c r="J31" s="82">
        <f>SUM(J22:J30)</f>
        <v>902677</v>
      </c>
      <c r="K31" s="79"/>
      <c r="L31" s="82">
        <f>SUM(L22:L30)</f>
        <v>414120</v>
      </c>
      <c r="M31" s="82"/>
      <c r="N31" s="82">
        <f>SUM(N22:N30)</f>
        <v>22924827.86</v>
      </c>
      <c r="Q31" s="24"/>
    </row>
    <row r="32" spans="4:17" ht="16.5" thickTop="1">
      <c r="D32" s="77"/>
      <c r="F32" s="77"/>
      <c r="Q32" s="24"/>
    </row>
    <row r="33" spans="1:17" ht="15.75">
      <c r="A33" s="198" t="s">
        <v>141</v>
      </c>
      <c r="B33" s="197"/>
      <c r="C33" s="197"/>
      <c r="D33" s="197"/>
      <c r="E33" s="197"/>
      <c r="F33" s="197"/>
      <c r="G33" s="197"/>
      <c r="H33" s="197"/>
      <c r="I33" s="197"/>
      <c r="J33" s="197"/>
      <c r="K33" s="197"/>
      <c r="L33" s="197"/>
      <c r="M33" s="197"/>
      <c r="N33" s="197"/>
      <c r="Q33" s="24"/>
    </row>
    <row r="34" spans="1:14" ht="15.75">
      <c r="A34" s="197"/>
      <c r="B34" s="197"/>
      <c r="C34" s="197"/>
      <c r="D34" s="197"/>
      <c r="E34" s="197"/>
      <c r="F34" s="197"/>
      <c r="G34" s="197"/>
      <c r="H34" s="197"/>
      <c r="I34" s="197"/>
      <c r="J34" s="197"/>
      <c r="K34" s="197"/>
      <c r="L34" s="197"/>
      <c r="M34" s="197"/>
      <c r="N34" s="197"/>
    </row>
    <row r="36" spans="4:12" ht="15.75">
      <c r="D36" s="175"/>
      <c r="L36" s="170"/>
    </row>
    <row r="38" spans="1:15" ht="15.75">
      <c r="A38" s="189"/>
      <c r="B38" s="200"/>
      <c r="C38" s="200"/>
      <c r="D38" s="200"/>
      <c r="E38" s="200"/>
      <c r="F38" s="200"/>
      <c r="G38" s="200"/>
      <c r="H38" s="200"/>
      <c r="I38" s="200"/>
      <c r="J38" s="201"/>
      <c r="K38" s="201"/>
      <c r="L38" s="201"/>
      <c r="M38" s="201"/>
      <c r="N38" s="201"/>
      <c r="O38" s="201"/>
    </row>
    <row r="39" spans="1:15" ht="15.75">
      <c r="A39" s="200"/>
      <c r="B39" s="200"/>
      <c r="C39" s="200"/>
      <c r="D39" s="200"/>
      <c r="E39" s="200"/>
      <c r="F39" s="200"/>
      <c r="G39" s="200"/>
      <c r="H39" s="200"/>
      <c r="I39" s="200"/>
      <c r="J39" s="201"/>
      <c r="K39" s="201"/>
      <c r="L39" s="201"/>
      <c r="M39" s="201"/>
      <c r="N39" s="201"/>
      <c r="O39" s="201"/>
    </row>
    <row r="40" spans="1:15" ht="15.75">
      <c r="A40" s="200"/>
      <c r="B40" s="200"/>
      <c r="C40" s="200"/>
      <c r="D40" s="200"/>
      <c r="E40" s="200"/>
      <c r="F40" s="200"/>
      <c r="G40" s="200"/>
      <c r="H40" s="200"/>
      <c r="I40" s="200"/>
      <c r="J40" s="201"/>
      <c r="K40" s="201"/>
      <c r="L40" s="201"/>
      <c r="M40" s="201"/>
      <c r="N40" s="201"/>
      <c r="O40" s="201"/>
    </row>
  </sheetData>
  <mergeCells count="3">
    <mergeCell ref="A3:O3"/>
    <mergeCell ref="A38:O40"/>
    <mergeCell ref="A33:N34"/>
  </mergeCells>
  <printOptions/>
  <pageMargins left="0.9" right="0.8" top="0.9" bottom="0.19" header="0.5" footer="0.5"/>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73"/>
  <sheetViews>
    <sheetView zoomScale="75" zoomScaleNormal="75" zoomScaleSheetLayoutView="75" workbookViewId="0" topLeftCell="A1">
      <selection activeCell="M85" sqref="M85"/>
    </sheetView>
  </sheetViews>
  <sheetFormatPr defaultColWidth="9.00390625" defaultRowHeight="14.25"/>
  <cols>
    <col min="1" max="1" width="3.00390625" style="32" customWidth="1"/>
    <col min="2" max="2" width="57.375" style="44" customWidth="1"/>
    <col min="3" max="3" width="18.875" style="68" customWidth="1"/>
    <col min="4" max="4" width="3.75390625" style="69" customWidth="1"/>
    <col min="5" max="5" width="16.50390625" style="68" customWidth="1"/>
    <col min="6" max="6" width="4.00390625" style="44" customWidth="1"/>
    <col min="7" max="7" width="8.00390625" style="44" hidden="1" customWidth="1"/>
    <col min="8" max="8" width="4.625" style="44" hidden="1" customWidth="1"/>
    <col min="9" max="9" width="11.125" style="44" hidden="1" customWidth="1"/>
    <col min="10" max="10" width="10.25390625" style="44" hidden="1" customWidth="1"/>
    <col min="11" max="11" width="8.00390625" style="44" hidden="1" customWidth="1"/>
    <col min="12" max="12" width="15.875" style="172" customWidth="1"/>
    <col min="13" max="200" width="8.00390625" style="44" customWidth="1"/>
    <col min="201" max="16384" width="8.00390625" style="32" customWidth="1"/>
  </cols>
  <sheetData>
    <row r="1" spans="1:5" ht="15.75">
      <c r="A1" s="30"/>
      <c r="B1" s="1" t="s">
        <v>125</v>
      </c>
      <c r="C1" s="31"/>
      <c r="D1" s="31"/>
      <c r="E1" s="31"/>
    </row>
    <row r="2" spans="1:5" ht="15.75">
      <c r="A2" s="30"/>
      <c r="B2" s="33" t="s">
        <v>27</v>
      </c>
      <c r="C2" s="31"/>
      <c r="D2" s="31"/>
      <c r="E2" s="31"/>
    </row>
    <row r="3" spans="1:5" ht="15.75">
      <c r="A3" s="30"/>
      <c r="B3" s="33" t="s">
        <v>144</v>
      </c>
      <c r="C3" s="32"/>
      <c r="D3" s="32"/>
      <c r="E3" s="32"/>
    </row>
    <row r="4" spans="1:5" ht="15.75">
      <c r="A4" s="30"/>
      <c r="B4" s="33"/>
      <c r="C4" s="10"/>
      <c r="D4" s="34"/>
      <c r="E4" s="84"/>
    </row>
    <row r="5" spans="1:5" ht="15.75">
      <c r="A5" s="30"/>
      <c r="B5" s="33"/>
      <c r="C5" s="98" t="s">
        <v>1</v>
      </c>
      <c r="D5" s="106"/>
      <c r="E5" s="107" t="s">
        <v>28</v>
      </c>
    </row>
    <row r="6" spans="1:5" ht="15.75">
      <c r="A6" s="30"/>
      <c r="B6" s="35"/>
      <c r="C6" s="98" t="s">
        <v>29</v>
      </c>
      <c r="D6" s="106"/>
      <c r="E6" s="107" t="s">
        <v>30</v>
      </c>
    </row>
    <row r="7" spans="1:5" ht="15.75">
      <c r="A7" s="30"/>
      <c r="B7" s="35"/>
      <c r="C7" s="98" t="s">
        <v>7</v>
      </c>
      <c r="D7" s="106"/>
      <c r="E7" s="98" t="s">
        <v>114</v>
      </c>
    </row>
    <row r="8" spans="1:5" ht="15.75">
      <c r="A8" s="30"/>
      <c r="B8" s="36"/>
      <c r="C8" s="108" t="s">
        <v>146</v>
      </c>
      <c r="D8" s="109"/>
      <c r="E8" s="110" t="s">
        <v>147</v>
      </c>
    </row>
    <row r="9" spans="1:5" ht="15.75">
      <c r="A9" s="30"/>
      <c r="B9" s="37"/>
      <c r="C9" s="111" t="s">
        <v>4</v>
      </c>
      <c r="D9" s="111"/>
      <c r="E9" s="111" t="s">
        <v>4</v>
      </c>
    </row>
    <row r="10" spans="1:5" ht="15.75">
      <c r="A10" s="30"/>
      <c r="B10" s="33" t="s">
        <v>31</v>
      </c>
      <c r="C10" s="38"/>
      <c r="D10" s="38"/>
      <c r="E10" s="39"/>
    </row>
    <row r="11" spans="1:5" ht="15.75">
      <c r="A11" s="30"/>
      <c r="B11" s="40" t="s">
        <v>89</v>
      </c>
      <c r="C11" s="41">
        <v>2522960</v>
      </c>
      <c r="D11" s="41"/>
      <c r="E11" s="103">
        <v>1825799</v>
      </c>
    </row>
    <row r="12" spans="1:5" ht="15.75" hidden="1">
      <c r="A12" s="30"/>
      <c r="B12" s="40" t="s">
        <v>32</v>
      </c>
      <c r="C12" s="41"/>
      <c r="D12" s="41"/>
      <c r="E12" s="41"/>
    </row>
    <row r="13" spans="1:5" ht="15.75">
      <c r="A13" s="30"/>
      <c r="B13" s="40"/>
      <c r="C13" s="42"/>
      <c r="D13" s="41"/>
      <c r="E13" s="42"/>
    </row>
    <row r="14" spans="1:5" ht="15.75">
      <c r="A14" s="30"/>
      <c r="B14" s="40"/>
      <c r="C14" s="41">
        <f>SUM(C11:C13)</f>
        <v>2522960</v>
      </c>
      <c r="D14" s="41"/>
      <c r="E14" s="41">
        <f>SUM(E11:E13)</f>
        <v>1825799</v>
      </c>
    </row>
    <row r="15" spans="1:5" ht="15.75">
      <c r="A15" s="30"/>
      <c r="B15" s="40"/>
      <c r="C15" s="41"/>
      <c r="D15" s="41"/>
      <c r="E15" s="41"/>
    </row>
    <row r="16" spans="1:5" ht="15.75">
      <c r="A16" s="30"/>
      <c r="B16" s="40" t="s">
        <v>33</v>
      </c>
      <c r="C16" s="41"/>
      <c r="D16" s="41"/>
      <c r="E16" s="41"/>
    </row>
    <row r="17" spans="1:5" ht="15.75" hidden="1">
      <c r="A17" s="30"/>
      <c r="B17" s="40" t="s">
        <v>34</v>
      </c>
      <c r="C17" s="43">
        <v>0</v>
      </c>
      <c r="D17" s="43"/>
      <c r="E17" s="43"/>
    </row>
    <row r="18" spans="1:5" ht="15.75" hidden="1">
      <c r="A18" s="30"/>
      <c r="B18" s="40" t="s">
        <v>35</v>
      </c>
      <c r="C18" s="43">
        <v>0</v>
      </c>
      <c r="D18" s="43"/>
      <c r="E18" s="43"/>
    </row>
    <row r="19" spans="1:5" ht="15.75">
      <c r="A19" s="30"/>
      <c r="B19" s="40" t="s">
        <v>78</v>
      </c>
      <c r="C19" s="43">
        <v>298687</v>
      </c>
      <c r="D19" s="43"/>
      <c r="E19" s="103">
        <v>216438</v>
      </c>
    </row>
    <row r="20" spans="1:5" ht="15.75">
      <c r="A20" s="30"/>
      <c r="B20" s="40" t="s">
        <v>131</v>
      </c>
      <c r="C20" s="43">
        <v>43936</v>
      </c>
      <c r="D20" s="43"/>
      <c r="E20" s="103">
        <v>23207</v>
      </c>
    </row>
    <row r="21" spans="1:5" ht="15.75" hidden="1">
      <c r="A21" s="30"/>
      <c r="B21" s="176" t="s">
        <v>135</v>
      </c>
      <c r="C21" s="43">
        <v>0</v>
      </c>
      <c r="D21" s="43"/>
      <c r="E21" s="103">
        <v>0</v>
      </c>
    </row>
    <row r="22" spans="1:5" ht="15.75">
      <c r="A22" s="30"/>
      <c r="B22" s="40" t="s">
        <v>36</v>
      </c>
      <c r="C22" s="43">
        <v>9786</v>
      </c>
      <c r="D22" s="43"/>
      <c r="E22" s="103">
        <v>7253</v>
      </c>
    </row>
    <row r="23" spans="1:5" ht="15.75">
      <c r="A23" s="30"/>
      <c r="B23" s="40" t="s">
        <v>37</v>
      </c>
      <c r="C23" s="43">
        <v>-80861</v>
      </c>
      <c r="D23" s="43"/>
      <c r="E23" s="103">
        <v>-103205</v>
      </c>
    </row>
    <row r="24" spans="1:5" ht="15.75">
      <c r="A24" s="30"/>
      <c r="B24" s="40" t="s">
        <v>129</v>
      </c>
      <c r="C24" s="45">
        <v>35682</v>
      </c>
      <c r="D24" s="43"/>
      <c r="E24" s="104">
        <v>35683</v>
      </c>
    </row>
    <row r="25" spans="1:5" ht="15.75" hidden="1">
      <c r="A25" s="30"/>
      <c r="B25" s="176" t="s">
        <v>136</v>
      </c>
      <c r="C25" s="45">
        <v>0</v>
      </c>
      <c r="D25" s="43"/>
      <c r="E25" s="104">
        <v>0</v>
      </c>
    </row>
    <row r="26" spans="1:5" ht="15.75">
      <c r="A26" s="30"/>
      <c r="B26" s="32"/>
      <c r="C26" s="43"/>
      <c r="D26" s="43"/>
      <c r="E26" s="126"/>
    </row>
    <row r="27" spans="1:5" ht="15.75">
      <c r="A27" s="30"/>
      <c r="B27" s="40" t="s">
        <v>38</v>
      </c>
      <c r="C27" s="43">
        <f>SUM(C14:C25)</f>
        <v>2830190</v>
      </c>
      <c r="D27" s="46"/>
      <c r="E27" s="43">
        <f>SUM(E14:E25)</f>
        <v>2005175</v>
      </c>
    </row>
    <row r="28" spans="1:5" ht="15.75">
      <c r="A28" s="30"/>
      <c r="B28" s="40"/>
      <c r="C28" s="43"/>
      <c r="D28" s="46"/>
      <c r="E28" s="43"/>
    </row>
    <row r="29" spans="1:5" ht="15.75">
      <c r="A29" s="30"/>
      <c r="B29" s="40" t="s">
        <v>74</v>
      </c>
      <c r="C29" s="43"/>
      <c r="D29" s="46"/>
      <c r="E29" s="43"/>
    </row>
    <row r="30" spans="1:6" ht="15.75">
      <c r="A30" s="30"/>
      <c r="B30" s="40" t="s">
        <v>13</v>
      </c>
      <c r="C30" s="43">
        <v>-321208</v>
      </c>
      <c r="D30" s="43"/>
      <c r="E30" s="103">
        <v>1413920</v>
      </c>
      <c r="F30" s="47"/>
    </row>
    <row r="31" spans="1:6" ht="15.75">
      <c r="A31" s="30"/>
      <c r="B31" s="40" t="s">
        <v>75</v>
      </c>
      <c r="C31" s="48">
        <v>126378</v>
      </c>
      <c r="D31" s="49"/>
      <c r="E31" s="103">
        <v>-975466</v>
      </c>
      <c r="F31" s="47"/>
    </row>
    <row r="32" spans="1:6" ht="15.75">
      <c r="A32" s="30"/>
      <c r="B32" s="40" t="s">
        <v>76</v>
      </c>
      <c r="C32" s="50">
        <v>-385769</v>
      </c>
      <c r="D32" s="49"/>
      <c r="E32" s="104">
        <v>289686</v>
      </c>
      <c r="F32" s="47"/>
    </row>
    <row r="33" spans="1:6" ht="15.75">
      <c r="A33" s="30"/>
      <c r="B33" s="40"/>
      <c r="C33" s="48"/>
      <c r="D33" s="49"/>
      <c r="E33" s="48"/>
      <c r="F33" s="47"/>
    </row>
    <row r="34" spans="1:5" ht="15.75">
      <c r="A34" s="30"/>
      <c r="B34" s="51" t="s">
        <v>39</v>
      </c>
      <c r="C34" s="43">
        <f>SUM(C27:C32)</f>
        <v>2249591</v>
      </c>
      <c r="D34" s="43"/>
      <c r="E34" s="43">
        <f>SUM(E27:E32)</f>
        <v>2733315</v>
      </c>
    </row>
    <row r="35" spans="1:5" ht="15.75">
      <c r="A35" s="30"/>
      <c r="B35" s="51"/>
      <c r="C35" s="43"/>
      <c r="D35" s="43"/>
      <c r="E35" s="43"/>
    </row>
    <row r="36" spans="1:5" ht="15.75">
      <c r="A36" s="40"/>
      <c r="B36" s="52" t="s">
        <v>143</v>
      </c>
      <c r="C36" s="53">
        <v>-52429</v>
      </c>
      <c r="D36" s="53"/>
      <c r="E36" s="103">
        <v>-674994</v>
      </c>
    </row>
    <row r="37" spans="1:5" ht="15.75">
      <c r="A37" s="40"/>
      <c r="B37" s="52" t="s">
        <v>40</v>
      </c>
      <c r="C37" s="53">
        <v>-9786</v>
      </c>
      <c r="D37" s="53"/>
      <c r="E37" s="53">
        <v>-7253</v>
      </c>
    </row>
    <row r="38" spans="1:5" ht="15.75">
      <c r="A38" s="40"/>
      <c r="B38" s="52" t="s">
        <v>37</v>
      </c>
      <c r="C38" s="43">
        <v>80861</v>
      </c>
      <c r="D38" s="43"/>
      <c r="E38" s="43">
        <v>103205</v>
      </c>
    </row>
    <row r="39" spans="1:5" ht="15.75">
      <c r="A39" s="40"/>
      <c r="B39" s="51" t="s">
        <v>41</v>
      </c>
      <c r="C39" s="105">
        <f>SUM(C34:C38)</f>
        <v>2268237</v>
      </c>
      <c r="D39" s="46"/>
      <c r="E39" s="105">
        <f>SUM(E34:E38)</f>
        <v>2154273</v>
      </c>
    </row>
    <row r="40" spans="1:5" ht="15.75">
      <c r="A40" s="40"/>
      <c r="B40" s="51"/>
      <c r="C40" s="43"/>
      <c r="D40" s="43"/>
      <c r="E40" s="43"/>
    </row>
    <row r="41" spans="1:10" ht="15.75">
      <c r="A41" s="30"/>
      <c r="B41" s="33" t="s">
        <v>42</v>
      </c>
      <c r="C41" s="43"/>
      <c r="D41" s="43"/>
      <c r="E41" s="43"/>
      <c r="G41" s="54" t="s">
        <v>43</v>
      </c>
      <c r="H41" s="55"/>
      <c r="I41" s="55"/>
      <c r="J41" s="55"/>
    </row>
    <row r="42" spans="1:10" ht="15.75">
      <c r="A42" s="30"/>
      <c r="B42" s="56" t="s">
        <v>77</v>
      </c>
      <c r="C42" s="43">
        <v>0</v>
      </c>
      <c r="D42" s="43"/>
      <c r="E42" s="103">
        <v>10000</v>
      </c>
      <c r="G42" s="55"/>
      <c r="H42" s="55"/>
      <c r="I42" s="55"/>
      <c r="J42" s="55"/>
    </row>
    <row r="43" spans="1:10" ht="15.75">
      <c r="A43" s="30"/>
      <c r="B43" s="40" t="s">
        <v>44</v>
      </c>
      <c r="C43" s="43">
        <v>-2849590</v>
      </c>
      <c r="D43" s="43"/>
      <c r="E43" s="103">
        <v>-559874</v>
      </c>
      <c r="G43" s="55" t="s">
        <v>45</v>
      </c>
      <c r="I43" s="55"/>
      <c r="J43" s="57">
        <v>4680560</v>
      </c>
    </row>
    <row r="44" spans="1:10" ht="15.75">
      <c r="A44" s="30"/>
      <c r="B44" s="40" t="s">
        <v>132</v>
      </c>
      <c r="C44" s="43">
        <v>704589</v>
      </c>
      <c r="D44" s="43"/>
      <c r="E44" s="43">
        <v>-553854</v>
      </c>
      <c r="G44" s="55" t="s">
        <v>46</v>
      </c>
      <c r="I44" s="55"/>
      <c r="J44" s="57">
        <v>-1830146</v>
      </c>
    </row>
    <row r="45" spans="1:10" ht="15.75">
      <c r="A45" s="30"/>
      <c r="B45" s="40" t="s">
        <v>47</v>
      </c>
      <c r="C45" s="43"/>
      <c r="D45" s="43"/>
      <c r="E45" s="43"/>
      <c r="G45" s="55" t="s">
        <v>48</v>
      </c>
      <c r="I45" s="55"/>
      <c r="J45" s="58">
        <v>-3534991</v>
      </c>
    </row>
    <row r="46" spans="1:10" ht="15.75">
      <c r="A46" s="30"/>
      <c r="B46" s="40" t="s">
        <v>49</v>
      </c>
      <c r="C46" s="43"/>
      <c r="D46" s="43"/>
      <c r="E46" s="43">
        <v>0</v>
      </c>
      <c r="G46" s="55"/>
      <c r="I46" s="55"/>
      <c r="J46" s="59"/>
    </row>
    <row r="47" spans="1:10" ht="15.75">
      <c r="A47" s="30"/>
      <c r="B47" s="40"/>
      <c r="C47" s="43"/>
      <c r="D47" s="43"/>
      <c r="E47" s="43"/>
      <c r="G47" s="55"/>
      <c r="I47" s="55"/>
      <c r="J47" s="59"/>
    </row>
    <row r="48" spans="1:10" ht="15.75">
      <c r="A48" s="30"/>
      <c r="B48" s="51" t="s">
        <v>116</v>
      </c>
      <c r="C48" s="105">
        <f>SUM(C42:C46)</f>
        <v>-2145001</v>
      </c>
      <c r="D48" s="46"/>
      <c r="E48" s="105">
        <f>SUM(E42:E46)</f>
        <v>-1103728</v>
      </c>
      <c r="G48" s="55" t="s">
        <v>50</v>
      </c>
      <c r="I48" s="55"/>
      <c r="J48" s="58">
        <v>-1106737</v>
      </c>
    </row>
    <row r="49" spans="1:10" ht="15.75">
      <c r="A49" s="30"/>
      <c r="B49" s="40"/>
      <c r="C49" s="43"/>
      <c r="D49" s="43"/>
      <c r="E49" s="43"/>
      <c r="G49" s="55" t="s">
        <v>51</v>
      </c>
      <c r="I49" s="55"/>
      <c r="J49" s="57">
        <f>SUM(J48:J48)</f>
        <v>-1106737</v>
      </c>
    </row>
    <row r="50" spans="1:10" ht="15.75">
      <c r="A50" s="30"/>
      <c r="B50" s="33" t="s">
        <v>52</v>
      </c>
      <c r="C50" s="43"/>
      <c r="D50" s="43"/>
      <c r="E50" s="43"/>
      <c r="G50" s="55" t="s">
        <v>53</v>
      </c>
      <c r="I50" s="55"/>
      <c r="J50" s="58">
        <v>2636293</v>
      </c>
    </row>
    <row r="51" spans="1:12" ht="16.5" customHeight="1">
      <c r="A51" s="30"/>
      <c r="B51" s="56" t="s">
        <v>107</v>
      </c>
      <c r="C51" s="174">
        <f>-80349-2.8</f>
        <v>-80351.8</v>
      </c>
      <c r="D51" s="43"/>
      <c r="E51" s="103">
        <v>-59007</v>
      </c>
      <c r="J51" s="59"/>
      <c r="L51" s="137"/>
    </row>
    <row r="52" spans="1:10" ht="16.5" customHeight="1">
      <c r="A52" s="30"/>
      <c r="B52" s="56" t="s">
        <v>137</v>
      </c>
      <c r="C52" s="43">
        <v>253685</v>
      </c>
      <c r="D52" s="43"/>
      <c r="E52" s="43">
        <v>0</v>
      </c>
      <c r="J52" s="59"/>
    </row>
    <row r="53" spans="1:10" ht="16.5" customHeight="1">
      <c r="A53" s="30"/>
      <c r="B53" s="56" t="s">
        <v>130</v>
      </c>
      <c r="C53" s="43">
        <v>-1200000</v>
      </c>
      <c r="D53" s="43"/>
      <c r="E53" s="43">
        <v>-876000</v>
      </c>
      <c r="J53" s="59"/>
    </row>
    <row r="54" spans="1:10" ht="16.5" customHeight="1">
      <c r="A54" s="30"/>
      <c r="B54" s="40"/>
      <c r="C54" s="43"/>
      <c r="D54" s="43"/>
      <c r="E54" s="43"/>
      <c r="J54" s="59"/>
    </row>
    <row r="55" spans="1:10" ht="16.5" customHeight="1">
      <c r="A55" s="30"/>
      <c r="B55" s="51" t="s">
        <v>117</v>
      </c>
      <c r="C55" s="105">
        <f>SUM(C51:C54)</f>
        <v>-1026666.8</v>
      </c>
      <c r="D55" s="46"/>
      <c r="E55" s="105">
        <f>SUM(E51:E54)</f>
        <v>-935007</v>
      </c>
      <c r="J55" s="59"/>
    </row>
    <row r="56" spans="1:10" ht="15.75">
      <c r="A56" s="30"/>
      <c r="B56" s="51"/>
      <c r="C56" s="46"/>
      <c r="D56" s="46"/>
      <c r="E56" s="46"/>
      <c r="J56" s="59"/>
    </row>
    <row r="57" spans="1:10" ht="15.75">
      <c r="A57" s="40"/>
      <c r="C57" s="61"/>
      <c r="D57" s="62"/>
      <c r="E57" s="61"/>
      <c r="J57" s="59"/>
    </row>
    <row r="58" spans="1:10" ht="15.75">
      <c r="A58" s="40"/>
      <c r="B58" s="56" t="s">
        <v>108</v>
      </c>
      <c r="C58" s="61">
        <f>C39+C48+C55</f>
        <v>-903430.8</v>
      </c>
      <c r="D58" s="62"/>
      <c r="E58" s="61">
        <f>E39+E48+E55</f>
        <v>115538</v>
      </c>
      <c r="J58" s="59"/>
    </row>
    <row r="59" spans="1:10" ht="15.75">
      <c r="A59" s="40"/>
      <c r="B59" s="52"/>
      <c r="C59" s="85"/>
      <c r="D59" s="86"/>
      <c r="E59" s="85"/>
      <c r="J59" s="59"/>
    </row>
    <row r="60" spans="1:10" ht="15.75">
      <c r="A60" s="40"/>
      <c r="B60" s="52" t="s">
        <v>109</v>
      </c>
      <c r="C60" s="41">
        <v>5712256</v>
      </c>
      <c r="D60" s="41"/>
      <c r="E60" s="103">
        <v>6202414</v>
      </c>
      <c r="J60" s="52"/>
    </row>
    <row r="61" spans="1:10" ht="15.75">
      <c r="A61" s="40"/>
      <c r="B61" s="52"/>
      <c r="C61" s="41"/>
      <c r="D61" s="41"/>
      <c r="E61" s="41"/>
      <c r="J61" s="52"/>
    </row>
    <row r="62" spans="1:5" ht="16.5" thickBot="1">
      <c r="A62" s="40"/>
      <c r="B62" s="51"/>
      <c r="C62" s="101">
        <f>SUM(C57:C60)</f>
        <v>4808825.2</v>
      </c>
      <c r="D62" s="46"/>
      <c r="E62" s="101">
        <f>SUM(E57:E60)</f>
        <v>6317952</v>
      </c>
    </row>
    <row r="63" spans="1:5" ht="16.5" thickTop="1">
      <c r="A63" s="40"/>
      <c r="B63" s="51"/>
      <c r="C63" s="41"/>
      <c r="D63" s="41"/>
      <c r="E63" s="41"/>
    </row>
    <row r="64" spans="1:5" ht="15.75">
      <c r="A64" s="30"/>
      <c r="B64" s="60"/>
      <c r="C64" s="41"/>
      <c r="D64" s="41"/>
      <c r="E64" s="41"/>
    </row>
    <row r="65" spans="1:5" ht="15.75">
      <c r="A65" s="30"/>
      <c r="B65" s="63" t="s">
        <v>54</v>
      </c>
      <c r="C65" s="64"/>
      <c r="D65" s="64"/>
      <c r="E65" s="64"/>
    </row>
    <row r="66" spans="1:5" ht="15.75">
      <c r="A66" s="30"/>
      <c r="B66" s="40" t="s">
        <v>55</v>
      </c>
      <c r="C66" s="171"/>
      <c r="D66" s="64"/>
      <c r="E66" s="64"/>
    </row>
    <row r="67" spans="1:5" ht="15.75">
      <c r="A67" s="30"/>
      <c r="B67" s="40" t="s">
        <v>56</v>
      </c>
      <c r="C67" s="43">
        <v>3800000</v>
      </c>
      <c r="D67" s="43"/>
      <c r="E67" s="103">
        <v>4900000</v>
      </c>
    </row>
    <row r="68" spans="1:5" ht="15.75">
      <c r="A68" s="30"/>
      <c r="B68" s="40" t="s">
        <v>57</v>
      </c>
      <c r="C68" s="43">
        <v>1008824.7</v>
      </c>
      <c r="D68" s="43"/>
      <c r="E68" s="103">
        <v>1417952</v>
      </c>
    </row>
    <row r="69" spans="1:6" ht="15.75">
      <c r="A69" s="30"/>
      <c r="B69" s="40" t="s">
        <v>79</v>
      </c>
      <c r="C69" s="127">
        <v>0</v>
      </c>
      <c r="D69" s="64"/>
      <c r="E69" s="104">
        <v>0</v>
      </c>
      <c r="F69" s="65"/>
    </row>
    <row r="70" spans="1:6" ht="16.5" thickBot="1">
      <c r="A70" s="30"/>
      <c r="B70" s="40"/>
      <c r="C70" s="102">
        <f>SUM(C67:C69)</f>
        <v>4808824.7</v>
      </c>
      <c r="D70" s="66"/>
      <c r="E70" s="102">
        <f>SUM(E67:E69)</f>
        <v>6317952</v>
      </c>
      <c r="F70" s="67"/>
    </row>
    <row r="71" spans="1:6" ht="16.5" thickTop="1">
      <c r="A71" s="30"/>
      <c r="B71" s="40"/>
      <c r="C71" s="43"/>
      <c r="D71" s="66"/>
      <c r="E71" s="43"/>
      <c r="F71" s="67"/>
    </row>
    <row r="72" spans="1:15" ht="31.5" customHeight="1">
      <c r="A72" s="30"/>
      <c r="B72" s="198" t="s">
        <v>142</v>
      </c>
      <c r="C72" s="197"/>
      <c r="D72" s="197"/>
      <c r="E72" s="197"/>
      <c r="F72" s="128"/>
      <c r="G72" s="128"/>
      <c r="H72" s="128"/>
      <c r="I72" s="128"/>
      <c r="J72" s="128"/>
      <c r="K72" s="128"/>
      <c r="L72" s="173"/>
      <c r="M72" s="128"/>
      <c r="N72" s="128"/>
      <c r="O72" s="128"/>
    </row>
    <row r="73" spans="1:15" ht="15.75">
      <c r="A73" s="30"/>
      <c r="B73" s="197"/>
      <c r="C73" s="197"/>
      <c r="D73" s="197"/>
      <c r="E73" s="197"/>
      <c r="F73" s="128"/>
      <c r="G73" s="128"/>
      <c r="H73" s="128"/>
      <c r="I73" s="128"/>
      <c r="J73" s="128"/>
      <c r="K73" s="128"/>
      <c r="L73" s="173"/>
      <c r="M73" s="128"/>
      <c r="N73" s="128"/>
      <c r="O73" s="128"/>
    </row>
  </sheetData>
  <mergeCells count="1">
    <mergeCell ref="B72:E73"/>
  </mergeCells>
  <printOptions/>
  <pageMargins left="0.8" right="0.8" top="0.8" bottom="0.8" header="0.17" footer="0.17"/>
  <pageSetup fitToHeight="1" fitToWidth="1" horizontalDpi="600" verticalDpi="600" orientation="portrait"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Grand-Flo Electronic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PGLim</dc:creator>
  <cp:keywords/>
  <dc:description/>
  <cp:lastModifiedBy>slong</cp:lastModifiedBy>
  <cp:lastPrinted>2009-02-16T04:25:53Z</cp:lastPrinted>
  <dcterms:created xsi:type="dcterms:W3CDTF">2005-11-21T03:06:23Z</dcterms:created>
  <dcterms:modified xsi:type="dcterms:W3CDTF">2009-02-16T09:29:15Z</dcterms:modified>
  <cp:category/>
  <cp:version/>
  <cp:contentType/>
  <cp:contentStatus/>
</cp:coreProperties>
</file>